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barringtonconsulting-my.sharepoint.com/personal/rnewcombe_barringtongrp_ca/Documents/Barrington/CTCNS/"/>
    </mc:Choice>
  </mc:AlternateContent>
  <xr:revisionPtr revIDLastSave="600" documentId="8_{1925ED42-F7AF-404A-9C8A-BB4D46BF552A}" xr6:coauthVersionLast="47" xr6:coauthVersionMax="47" xr10:uidLastSave="{6F4BFA1C-0DE0-4C16-97CE-AC9A91AAE8BD}"/>
  <bookViews>
    <workbookView xWindow="-120" yWindow="-120" windowWidth="20730" windowHeight="11160" xr2:uid="{CB71EE99-19E0-4F15-8BB5-E6DEB41FFE36}"/>
  </bookViews>
  <sheets>
    <sheet name="Instructions" sheetId="17" r:id="rId1"/>
    <sheet name="1 - Trees per Acre" sheetId="18" r:id="rId2"/>
    <sheet name="2 - Stocking" sheetId="21" r:id="rId3"/>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1" l="1"/>
  <c r="H15" i="21"/>
  <c r="H14" i="21"/>
  <c r="H13" i="21"/>
  <c r="H12" i="21"/>
  <c r="K9" i="21"/>
  <c r="R8" i="21"/>
  <c r="R7" i="21"/>
  <c r="R6" i="21"/>
  <c r="K6" i="21" s="1"/>
  <c r="R5" i="21"/>
  <c r="K5" i="21"/>
  <c r="R4" i="21"/>
  <c r="R3" i="21"/>
  <c r="R2" i="21"/>
  <c r="K6" i="18"/>
  <c r="K5" i="18"/>
  <c r="K9" i="18"/>
  <c r="H13" i="18"/>
  <c r="H14" i="18"/>
  <c r="H16" i="18"/>
  <c r="H15" i="18"/>
  <c r="H12" i="18"/>
  <c r="R8" i="18"/>
  <c r="R7" i="18"/>
  <c r="R6" i="18"/>
  <c r="R5" i="18"/>
  <c r="R4" i="18"/>
  <c r="K8" i="18"/>
  <c r="K4" i="18" s="1"/>
  <c r="R3" i="18"/>
  <c r="R2" i="18"/>
  <c r="K8" i="21" l="1"/>
  <c r="K7" i="21"/>
  <c r="H17" i="21"/>
  <c r="L17" i="21"/>
  <c r="L21" i="21"/>
  <c r="L25" i="21"/>
  <c r="L13" i="21"/>
  <c r="L15" i="21"/>
  <c r="L20" i="21"/>
  <c r="L24" i="21"/>
  <c r="L28" i="21"/>
  <c r="L35" i="21" s="1"/>
  <c r="L12" i="21"/>
  <c r="L14" i="21"/>
  <c r="L16" i="21"/>
  <c r="L18" i="21"/>
  <c r="L22" i="21"/>
  <c r="L26" i="21"/>
  <c r="L19" i="21"/>
  <c r="L23" i="21"/>
  <c r="K1" i="18"/>
  <c r="H17" i="18"/>
  <c r="K7" i="18"/>
  <c r="L27" i="21" l="1"/>
  <c r="K4" i="21"/>
  <c r="K1" i="21" s="1"/>
  <c r="L41" i="21"/>
  <c r="L33" i="21"/>
  <c r="L42" i="21"/>
  <c r="L39" i="21"/>
  <c r="L31" i="21"/>
  <c r="L40" i="21"/>
  <c r="L32" i="21"/>
  <c r="L43" i="21"/>
  <c r="L15" i="18"/>
  <c r="L19" i="18"/>
  <c r="L23" i="18"/>
  <c r="L28" i="18"/>
  <c r="L35" i="18" s="1"/>
  <c r="L13" i="18"/>
  <c r="L17" i="18"/>
  <c r="L21" i="18"/>
  <c r="L25" i="18"/>
  <c r="L14" i="18"/>
  <c r="L18" i="18"/>
  <c r="L22" i="18"/>
  <c r="L26" i="18"/>
  <c r="L12" i="18"/>
  <c r="L16" i="18"/>
  <c r="L20" i="18"/>
  <c r="L24" i="18"/>
  <c r="L27" i="18"/>
  <c r="L38" i="21" l="1"/>
  <c r="L34" i="21"/>
  <c r="L42" i="18"/>
  <c r="L41" i="18"/>
  <c r="L33" i="18"/>
  <c r="L32" i="18"/>
  <c r="L40" i="18"/>
  <c r="L34" i="18"/>
  <c r="L38" i="18"/>
  <c r="L43" i="18"/>
  <c r="L31" i="18"/>
  <c r="L39" i="18"/>
</calcChain>
</file>

<file path=xl/sharedStrings.xml><?xml version="1.0" encoding="utf-8"?>
<sst xmlns="http://schemas.openxmlformats.org/spreadsheetml/2006/main" count="271" uniqueCount="66">
  <si>
    <t>Quality</t>
  </si>
  <si>
    <t>Height</t>
  </si>
  <si>
    <t>6’</t>
  </si>
  <si>
    <t>7’</t>
  </si>
  <si>
    <t>8’</t>
  </si>
  <si>
    <t>Premium</t>
  </si>
  <si>
    <t>#1</t>
  </si>
  <si>
    <t>#2</t>
  </si>
  <si>
    <t>Wholesaler</t>
  </si>
  <si>
    <t>Retail Outlets</t>
  </si>
  <si>
    <t>End Consumer</t>
  </si>
  <si>
    <t>Profit</t>
  </si>
  <si>
    <t>Market %</t>
  </si>
  <si>
    <t>Grade</t>
  </si>
  <si>
    <t>6ft</t>
  </si>
  <si>
    <t>7ft</t>
  </si>
  <si>
    <t>8ft</t>
  </si>
  <si>
    <t>Annual Labour Cost</t>
  </si>
  <si>
    <t>Annual Material Cost</t>
  </si>
  <si>
    <t>Annual Fixed Costs</t>
  </si>
  <si>
    <t>Market Price</t>
  </si>
  <si>
    <t>Total Trees</t>
  </si>
  <si>
    <t>Average Revenue per Tree</t>
  </si>
  <si>
    <t>Spacing (trees/acre)</t>
  </si>
  <si>
    <t>Bales</t>
  </si>
  <si>
    <t>Stocking</t>
  </si>
  <si>
    <t>Unsold</t>
  </si>
  <si>
    <t>Percent of Trees Harvested</t>
  </si>
  <si>
    <t>Total Trees Harvested</t>
  </si>
  <si>
    <t>6ft x 6ft</t>
  </si>
  <si>
    <t>4ft x 4ft</t>
  </si>
  <si>
    <t>5ft x 5ft</t>
  </si>
  <si>
    <t>7ft x 7ft</t>
  </si>
  <si>
    <t>8ft x 8ft</t>
  </si>
  <si>
    <t>9ft x 9ft</t>
  </si>
  <si>
    <t>10ft x 10ft</t>
  </si>
  <si>
    <t>sq ft per tree</t>
  </si>
  <si>
    <t>&lt;6ft</t>
  </si>
  <si>
    <t>&gt;8ft</t>
  </si>
  <si>
    <t># of Trees</t>
  </si>
  <si>
    <t>Harvested Trees by Grade</t>
  </si>
  <si>
    <t>Harvested Trees by Height</t>
  </si>
  <si>
    <t>Acres of Trees</t>
  </si>
  <si>
    <t>Revenue</t>
  </si>
  <si>
    <t>Expenses</t>
  </si>
  <si>
    <t>Average Stocking</t>
  </si>
  <si>
    <t>Average Trees/Acre</t>
  </si>
  <si>
    <t>Total Acreage</t>
  </si>
  <si>
    <t>Percentage of Trees Harvested Forecast</t>
  </si>
  <si>
    <t>Harvest Forecast by Size and Grade of Tree</t>
  </si>
  <si>
    <t>Market Price by Size and Grade of Tree</t>
  </si>
  <si>
    <t>Market Breakdown</t>
  </si>
  <si>
    <t>2a</t>
  </si>
  <si>
    <t>2b</t>
  </si>
  <si>
    <t>Average Number of Trees per Acre</t>
  </si>
  <si>
    <t>Use '1 - Trees per Acre' tab if you know your average number of trees per acre</t>
  </si>
  <si>
    <t>Use '2 - Stocking' tab if you know your average stocking</t>
  </si>
  <si>
    <t>The following information is required to use this spreadsheet and calculate an estimated profit:</t>
  </si>
  <si>
    <t>Instructions:</t>
  </si>
  <si>
    <t>Fill out the yellow cells</t>
  </si>
  <si>
    <t>Definitions:</t>
  </si>
  <si>
    <t xml:space="preserve">If unsure what </t>
  </si>
  <si>
    <t>Use estimates if accurate information is not available</t>
  </si>
  <si>
    <t>Disclaimer:</t>
  </si>
  <si>
    <t>Key Performance Indicators</t>
  </si>
  <si>
    <t>Harvest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</si>
</sst>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70"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
      <sz val="26"/>
      <color theme="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58">
    <xf numFmtId="0" fontId="0" fillId="0" borderId="0" xfId="0"/>
    <xf numFmtId="0" fontId="0" fillId="0" borderId="0" xfId="0" applyAlignment="1"/>
    <xf numFmtId="0" fontId="2" fillId="0" borderId="0" xfId="0" applyFont="1"/>
    <xf numFmtId="44" fontId="0" fillId="0" borderId="0" xfId="1" applyFont="1"/>
    <xf numFmtId="44" fontId="0" fillId="0" borderId="0" xfId="0" applyNumberFormat="1"/>
    <xf numFmtId="0" fontId="0" fillId="0" borderId="0" xfId="0" applyFill="1" applyBorder="1" applyAlignment="1">
      <alignment vertical="center" wrapText="1"/>
    </xf>
    <xf numFmtId="0" fontId="0" fillId="0" borderId="0" xfId="0" applyFill="1" applyBorder="1" applyAlignment="1">
      <alignment horizontal="center" vertical="center" wrapText="1"/>
    </xf>
    <xf numFmtId="9" fontId="0" fillId="0" borderId="0" xfId="0" applyNumberFormat="1" applyBorder="1" applyAlignment="1">
      <alignment vertical="center" wrapText="1"/>
    </xf>
    <xf numFmtId="44" fontId="0" fillId="0" borderId="0" xfId="1" applyFont="1" applyFill="1"/>
    <xf numFmtId="0" fontId="0" fillId="0" borderId="0" xfId="0" applyFill="1"/>
    <xf numFmtId="0" fontId="0" fillId="0" borderId="0" xfId="0" applyAlignment="1">
      <alignment vertical="center"/>
    </xf>
    <xf numFmtId="0" fontId="0" fillId="0" borderId="0" xfId="0" applyFill="1" applyAlignment="1">
      <alignment horizontal="center" vertical="center" wrapText="1"/>
    </xf>
    <xf numFmtId="9" fontId="0" fillId="0" borderId="0" xfId="0" applyNumberFormat="1" applyFill="1" applyBorder="1" applyAlignment="1">
      <alignment horizontal="center" vertical="center" wrapText="1"/>
    </xf>
    <xf numFmtId="9" fontId="0" fillId="0" borderId="0" xfId="0" applyNumberFormat="1" applyAlignment="1">
      <alignment vertical="center"/>
    </xf>
    <xf numFmtId="9" fontId="0" fillId="0" borderId="0" xfId="0" applyNumberFormat="1" applyAlignment="1">
      <alignment horizontal="center" vertical="center"/>
    </xf>
    <xf numFmtId="0" fontId="2" fillId="0" borderId="0" xfId="0" applyFont="1" applyBorder="1" applyAlignment="1">
      <alignment vertical="center" wrapText="1"/>
    </xf>
    <xf numFmtId="0" fontId="0" fillId="0" borderId="0" xfId="0" applyAlignment="1">
      <alignment horizontal="right"/>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vertical="center" wrapText="1"/>
    </xf>
    <xf numFmtId="9" fontId="0" fillId="0" borderId="0" xfId="0" applyNumberFormat="1" applyBorder="1" applyAlignment="1">
      <alignment horizontal="center" vertical="center" wrapText="1"/>
    </xf>
    <xf numFmtId="0" fontId="0" fillId="0" borderId="0" xfId="0" applyAlignment="1">
      <alignment horizontal="left"/>
    </xf>
    <xf numFmtId="0" fontId="2" fillId="0" borderId="0" xfId="0"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wrapText="1"/>
    </xf>
    <xf numFmtId="9" fontId="0" fillId="0" borderId="0" xfId="0" applyNumberFormat="1" applyBorder="1" applyAlignment="1">
      <alignment horizontal="center" vertical="center"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horizontal="center" vertical="center"/>
    </xf>
    <xf numFmtId="9" fontId="0" fillId="2" borderId="1" xfId="0" applyNumberFormat="1" applyFill="1" applyBorder="1" applyAlignment="1">
      <alignment horizontal="center" vertical="center" wrapText="1"/>
    </xf>
    <xf numFmtId="9" fontId="0" fillId="2" borderId="1" xfId="0" applyNumberFormat="1" applyFill="1" applyBorder="1" applyAlignment="1">
      <alignment horizontal="center" vertical="center" wrapText="1"/>
    </xf>
    <xf numFmtId="0" fontId="0" fillId="0" borderId="0" xfId="0" applyFill="1" applyAlignment="1">
      <alignment horizontal="left"/>
    </xf>
    <xf numFmtId="0" fontId="0" fillId="0" borderId="0" xfId="0" applyFill="1" applyAlignment="1"/>
    <xf numFmtId="0" fontId="0" fillId="0" borderId="0" xfId="0" applyFill="1" applyBorder="1" applyAlignment="1">
      <alignment horizontal="left" vertical="center" wrapText="1"/>
    </xf>
    <xf numFmtId="0" fontId="0" fillId="0" borderId="0" xfId="0" applyNumberFormat="1" applyFill="1"/>
    <xf numFmtId="0" fontId="0" fillId="0" borderId="0" xfId="0" applyFill="1" applyAlignment="1">
      <alignment horizontal="right"/>
    </xf>
    <xf numFmtId="8" fontId="0" fillId="0" borderId="0" xfId="0" applyNumberFormat="1" applyFill="1"/>
    <xf numFmtId="0" fontId="0" fillId="0" borderId="0" xfId="0" applyBorder="1" applyAlignment="1">
      <alignment horizontal="left" vertical="center" wrapText="1"/>
    </xf>
    <xf numFmtId="44" fontId="4" fillId="0" borderId="0" xfId="1" applyFont="1" applyFill="1"/>
    <xf numFmtId="0" fontId="3" fillId="0" borderId="0" xfId="0" applyFont="1" applyFill="1" applyAlignment="1"/>
    <xf numFmtId="9" fontId="0" fillId="2" borderId="1" xfId="2" applyFont="1" applyFill="1" applyBorder="1"/>
    <xf numFmtId="0" fontId="0" fillId="2" borderId="1" xfId="0" applyFill="1" applyBorder="1"/>
    <xf numFmtId="44" fontId="0" fillId="2" borderId="1" xfId="1" applyFont="1" applyFill="1" applyBorder="1"/>
    <xf numFmtId="9" fontId="0" fillId="2" borderId="1" xfId="0" applyNumberFormat="1" applyFill="1" applyBorder="1"/>
    <xf numFmtId="6" fontId="0" fillId="0" borderId="1" xfId="0" applyNumberFormat="1" applyFill="1" applyBorder="1" applyAlignment="1">
      <alignment horizontal="center" vertical="center" wrapText="1"/>
    </xf>
    <xf numFmtId="0" fontId="0" fillId="0" borderId="0" xfId="0" applyFill="1" applyBorder="1"/>
    <xf numFmtId="0" fontId="5" fillId="2" borderId="1" xfId="0" applyFont="1" applyFill="1" applyBorder="1"/>
    <xf numFmtId="0" fontId="6" fillId="0" borderId="0" xfId="3"/>
    <xf numFmtId="0" fontId="0" fillId="0" borderId="0" xfId="0" applyFill="1" applyAlignment="1">
      <alignment horizontal="left" vertical="center" wrapText="1"/>
    </xf>
    <xf numFmtId="9" fontId="0" fillId="0" borderId="0" xfId="0" applyNumberFormat="1" applyBorder="1" applyAlignment="1">
      <alignment horizontal="right" vertical="center" wrapText="1"/>
    </xf>
    <xf numFmtId="9" fontId="0" fillId="0" borderId="0" xfId="0" applyNumberFormat="1" applyFill="1" applyBorder="1" applyAlignment="1">
      <alignment horizontal="right" vertical="center" wrapText="1"/>
    </xf>
    <xf numFmtId="0" fontId="0" fillId="0" borderId="0" xfId="0" applyAlignment="1">
      <alignment horizontal="right" vertical="center" wrapText="1"/>
    </xf>
    <xf numFmtId="170" fontId="0" fillId="0" borderId="1" xfId="1" applyNumberFormat="1" applyFont="1" applyBorder="1" applyAlignment="1">
      <alignment horizontal="center"/>
    </xf>
    <xf numFmtId="0" fontId="0" fillId="0" borderId="0" xfId="0" applyFill="1" applyBorder="1" applyAlignment="1">
      <alignment horizontal="right" vertical="center" wrapText="1"/>
    </xf>
    <xf numFmtId="0" fontId="0" fillId="0" borderId="2" xfId="0" applyBorder="1" applyAlignment="1">
      <alignment horizontal="right"/>
    </xf>
    <xf numFmtId="44" fontId="0" fillId="0" borderId="0" xfId="1" applyFont="1" applyBorder="1" applyAlignment="1">
      <alignment horizontal="center" vertical="center" wrapText="1"/>
    </xf>
    <xf numFmtId="44" fontId="0" fillId="0" borderId="0" xfId="0" applyNumberFormat="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78">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3F1B-6683-4405-8ACB-21EC262DE8AB}">
  <dimension ref="A2:C42"/>
  <sheetViews>
    <sheetView tabSelected="1" workbookViewId="0">
      <selection activeCell="B16" sqref="B16"/>
    </sheetView>
  </sheetViews>
  <sheetFormatPr defaultRowHeight="15" x14ac:dyDescent="0.25"/>
  <cols>
    <col min="1" max="1" width="3" customWidth="1"/>
    <col min="2" max="2" width="39.28515625" bestFit="1" customWidth="1"/>
    <col min="3" max="3" width="71.140625" bestFit="1" customWidth="1"/>
  </cols>
  <sheetData>
    <row r="2" spans="1:3" x14ac:dyDescent="0.25">
      <c r="A2" t="s">
        <v>57</v>
      </c>
    </row>
    <row r="3" spans="1:3" x14ac:dyDescent="0.25">
      <c r="A3">
        <v>1</v>
      </c>
      <c r="B3" t="s">
        <v>47</v>
      </c>
    </row>
    <row r="4" spans="1:3" x14ac:dyDescent="0.25">
      <c r="A4" t="s">
        <v>52</v>
      </c>
      <c r="B4" t="s">
        <v>54</v>
      </c>
      <c r="C4" s="48" t="s">
        <v>55</v>
      </c>
    </row>
    <row r="5" spans="1:3" x14ac:dyDescent="0.25">
      <c r="A5" t="s">
        <v>53</v>
      </c>
      <c r="B5" t="s">
        <v>45</v>
      </c>
      <c r="C5" s="48" t="s">
        <v>56</v>
      </c>
    </row>
    <row r="6" spans="1:3" x14ac:dyDescent="0.25">
      <c r="A6">
        <v>3</v>
      </c>
      <c r="B6" t="s">
        <v>18</v>
      </c>
    </row>
    <row r="7" spans="1:3" x14ac:dyDescent="0.25">
      <c r="A7">
        <v>4</v>
      </c>
      <c r="B7" t="s">
        <v>17</v>
      </c>
    </row>
    <row r="8" spans="1:3" x14ac:dyDescent="0.25">
      <c r="A8">
        <v>5</v>
      </c>
      <c r="B8" t="s">
        <v>19</v>
      </c>
    </row>
    <row r="9" spans="1:3" x14ac:dyDescent="0.25">
      <c r="A9">
        <v>6</v>
      </c>
      <c r="B9" t="s">
        <v>48</v>
      </c>
    </row>
    <row r="10" spans="1:3" x14ac:dyDescent="0.25">
      <c r="A10">
        <v>7</v>
      </c>
      <c r="B10" t="s">
        <v>49</v>
      </c>
    </row>
    <row r="11" spans="1:3" x14ac:dyDescent="0.25">
      <c r="A11">
        <v>8</v>
      </c>
      <c r="B11" t="s">
        <v>51</v>
      </c>
    </row>
    <row r="12" spans="1:3" x14ac:dyDescent="0.25">
      <c r="A12">
        <v>9</v>
      </c>
      <c r="B12" t="s">
        <v>50</v>
      </c>
    </row>
    <row r="14" spans="1:3" x14ac:dyDescent="0.25">
      <c r="A14" t="s">
        <v>58</v>
      </c>
    </row>
    <row r="15" spans="1:3" x14ac:dyDescent="0.25">
      <c r="A15">
        <v>1</v>
      </c>
      <c r="B15" t="s">
        <v>59</v>
      </c>
    </row>
    <row r="16" spans="1:3" x14ac:dyDescent="0.25">
      <c r="A16">
        <v>2</v>
      </c>
      <c r="B16" t="s">
        <v>61</v>
      </c>
    </row>
    <row r="17" spans="1:2" x14ac:dyDescent="0.25">
      <c r="A17">
        <v>3</v>
      </c>
      <c r="B17" t="s">
        <v>62</v>
      </c>
    </row>
    <row r="19" spans="1:2" x14ac:dyDescent="0.25">
      <c r="A19" t="s">
        <v>60</v>
      </c>
    </row>
    <row r="20" spans="1:2" x14ac:dyDescent="0.25">
      <c r="B20" s="1" t="s">
        <v>42</v>
      </c>
    </row>
    <row r="21" spans="1:2" x14ac:dyDescent="0.25">
      <c r="B21" s="32" t="s">
        <v>46</v>
      </c>
    </row>
    <row r="22" spans="1:2" x14ac:dyDescent="0.25">
      <c r="B22" s="1" t="s">
        <v>18</v>
      </c>
    </row>
    <row r="23" spans="1:2" x14ac:dyDescent="0.25">
      <c r="B23" s="1" t="s">
        <v>17</v>
      </c>
    </row>
    <row r="24" spans="1:2" x14ac:dyDescent="0.25">
      <c r="B24" s="1" t="s">
        <v>19</v>
      </c>
    </row>
    <row r="25" spans="1:2" x14ac:dyDescent="0.25">
      <c r="B25" s="1" t="s">
        <v>27</v>
      </c>
    </row>
    <row r="26" spans="1:2" x14ac:dyDescent="0.25">
      <c r="B26" s="20" t="s">
        <v>5</v>
      </c>
    </row>
    <row r="27" spans="1:2" x14ac:dyDescent="0.25">
      <c r="B27" s="20" t="s">
        <v>6</v>
      </c>
    </row>
    <row r="28" spans="1:2" x14ac:dyDescent="0.25">
      <c r="B28" s="20" t="s">
        <v>7</v>
      </c>
    </row>
    <row r="29" spans="1:2" x14ac:dyDescent="0.25">
      <c r="B29" s="20" t="s">
        <v>24</v>
      </c>
    </row>
    <row r="30" spans="1:2" x14ac:dyDescent="0.25">
      <c r="B30" s="20" t="s">
        <v>26</v>
      </c>
    </row>
    <row r="31" spans="1:2" x14ac:dyDescent="0.25">
      <c r="B31" s="49" t="s">
        <v>8</v>
      </c>
    </row>
    <row r="32" spans="1:2" x14ac:dyDescent="0.25">
      <c r="B32" s="49" t="s">
        <v>9</v>
      </c>
    </row>
    <row r="33" spans="1:2" x14ac:dyDescent="0.25">
      <c r="B33" s="49" t="s">
        <v>10</v>
      </c>
    </row>
    <row r="34" spans="1:2" x14ac:dyDescent="0.25">
      <c r="B34" t="s">
        <v>11</v>
      </c>
    </row>
    <row r="35" spans="1:2" x14ac:dyDescent="0.25">
      <c r="B35" s="1" t="s">
        <v>43</v>
      </c>
    </row>
    <row r="36" spans="1:2" x14ac:dyDescent="0.25">
      <c r="B36" s="1" t="s">
        <v>44</v>
      </c>
    </row>
    <row r="37" spans="1:2" x14ac:dyDescent="0.25">
      <c r="B37" s="33" t="s">
        <v>25</v>
      </c>
    </row>
    <row r="38" spans="1:2" x14ac:dyDescent="0.25">
      <c r="B38" s="34" t="s">
        <v>21</v>
      </c>
    </row>
    <row r="39" spans="1:2" x14ac:dyDescent="0.25">
      <c r="B39" s="1" t="s">
        <v>28</v>
      </c>
    </row>
    <row r="40" spans="1:2" x14ac:dyDescent="0.25">
      <c r="B40" s="33" t="s">
        <v>22</v>
      </c>
    </row>
    <row r="42" spans="1:2" x14ac:dyDescent="0.25">
      <c r="A42" t="s">
        <v>63</v>
      </c>
    </row>
  </sheetData>
  <hyperlinks>
    <hyperlink ref="C4" location="'1 - Trees per Acre'!A1" display="Use '1 - Trees per Acre' tab if you know your average number of trees per acre" xr:uid="{24230821-0AB0-422B-9AE6-1F126E55E4BB}"/>
    <hyperlink ref="C5" location="'2 - Stocking'!A1" display="Use '2 - Stocking' tab if you know your average stocking" xr:uid="{7EA59305-1905-4B1B-89E3-5D668E7D9F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2E8B7-C092-40F6-BE8B-C51BB30BAA8E}">
  <dimension ref="A1:R43"/>
  <sheetViews>
    <sheetView topLeftCell="G1" zoomScale="115" zoomScaleNormal="115" workbookViewId="0">
      <selection activeCell="N5" sqref="N5:N11"/>
    </sheetView>
  </sheetViews>
  <sheetFormatPr defaultRowHeight="15" x14ac:dyDescent="0.25"/>
  <cols>
    <col min="1" max="1" width="14.85546875" customWidth="1"/>
    <col min="2" max="2" width="9.140625" bestFit="1" customWidth="1"/>
    <col min="3" max="3" width="16.85546875" customWidth="1"/>
    <col min="4" max="4" width="17.42578125" customWidth="1"/>
    <col min="5" max="5" width="13.42578125" bestFit="1" customWidth="1"/>
    <col min="6" max="6" width="9.7109375" customWidth="1"/>
    <col min="8" max="9" width="9.140625" customWidth="1"/>
    <col min="10" max="10" width="24.85546875" bestFit="1" customWidth="1"/>
    <col min="11" max="11" width="26" bestFit="1" customWidth="1"/>
    <col min="12" max="12" width="9.5703125" bestFit="1" customWidth="1"/>
    <col min="13" max="13" width="9.140625" customWidth="1"/>
    <col min="14" max="14" width="23.140625" customWidth="1"/>
    <col min="17" max="17" width="10.140625" bestFit="1" customWidth="1"/>
    <col min="18" max="18" width="12.42578125" bestFit="1" customWidth="1"/>
  </cols>
  <sheetData>
    <row r="1" spans="1:18" ht="33.75" x14ac:dyDescent="0.5">
      <c r="J1" s="40" t="s">
        <v>11</v>
      </c>
      <c r="K1" s="39">
        <f>K4-C4-C5-C6</f>
        <v>-2852</v>
      </c>
      <c r="Q1" t="s">
        <v>25</v>
      </c>
      <c r="R1" t="s">
        <v>36</v>
      </c>
    </row>
    <row r="2" spans="1:18" x14ac:dyDescent="0.25">
      <c r="A2" s="27" t="s">
        <v>42</v>
      </c>
      <c r="B2" s="55"/>
      <c r="C2" s="42">
        <v>40</v>
      </c>
      <c r="L2" s="37"/>
      <c r="M2" s="9"/>
      <c r="Q2" t="s">
        <v>30</v>
      </c>
      <c r="R2">
        <f>4*4</f>
        <v>16</v>
      </c>
    </row>
    <row r="3" spans="1:18" x14ac:dyDescent="0.25">
      <c r="A3" s="36" t="s">
        <v>46</v>
      </c>
      <c r="B3" s="55"/>
      <c r="C3" s="47">
        <v>600</v>
      </c>
      <c r="D3" s="46"/>
      <c r="J3" s="23" t="s">
        <v>64</v>
      </c>
      <c r="K3" s="23"/>
      <c r="M3" s="9"/>
      <c r="Q3" t="s">
        <v>31</v>
      </c>
      <c r="R3">
        <f>5*5</f>
        <v>25</v>
      </c>
    </row>
    <row r="4" spans="1:18" x14ac:dyDescent="0.25">
      <c r="A4" s="27" t="s">
        <v>18</v>
      </c>
      <c r="B4" s="55"/>
      <c r="C4" s="43">
        <v>5000</v>
      </c>
      <c r="G4" s="2"/>
      <c r="H4" s="2"/>
      <c r="I4" s="2"/>
      <c r="J4" s="1" t="s">
        <v>43</v>
      </c>
      <c r="K4" s="3">
        <f>(SUMPRODUCT(C12:G15,C24:G27)*D18*K8)+(SUMPRODUCT(C12:G15,C28:G31)*D19*K8)+(SUMPRODUCT(C12:G15,C32:G35)*D20*K8)+(C16*C36*K8)</f>
        <v>62148</v>
      </c>
      <c r="N4" s="15"/>
      <c r="Q4" t="s">
        <v>29</v>
      </c>
      <c r="R4">
        <f>6*6</f>
        <v>36</v>
      </c>
    </row>
    <row r="5" spans="1:18" x14ac:dyDescent="0.25">
      <c r="A5" s="27" t="s">
        <v>17</v>
      </c>
      <c r="B5" s="55"/>
      <c r="C5" s="43">
        <v>50000</v>
      </c>
      <c r="J5" s="1" t="s">
        <v>44</v>
      </c>
      <c r="K5" s="4">
        <f>SUM(C4:C6)</f>
        <v>65000</v>
      </c>
      <c r="N5" s="56"/>
      <c r="O5" s="13"/>
      <c r="Q5" t="s">
        <v>32</v>
      </c>
      <c r="R5">
        <f>7*7</f>
        <v>49</v>
      </c>
    </row>
    <row r="6" spans="1:18" x14ac:dyDescent="0.25">
      <c r="A6" s="27" t="s">
        <v>19</v>
      </c>
      <c r="B6" s="55"/>
      <c r="C6" s="43">
        <v>10000</v>
      </c>
      <c r="J6" s="33" t="s">
        <v>25</v>
      </c>
      <c r="K6" s="16" t="str">
        <f>CONCATENATE(ROUND(SQRT(43560/C3),1),"ft x ",ROUND(SQRT(43560/C3),1),"ft")</f>
        <v>8.5ft x 8.5ft</v>
      </c>
      <c r="M6" s="12"/>
      <c r="N6" s="21"/>
      <c r="O6" s="10"/>
      <c r="Q6" t="s">
        <v>33</v>
      </c>
      <c r="R6">
        <f>8*8</f>
        <v>64</v>
      </c>
    </row>
    <row r="7" spans="1:18" x14ac:dyDescent="0.25">
      <c r="A7" s="27" t="s">
        <v>27</v>
      </c>
      <c r="B7" s="55"/>
      <c r="C7" s="44">
        <v>0.1</v>
      </c>
      <c r="J7" s="34" t="s">
        <v>21</v>
      </c>
      <c r="K7" s="35">
        <f>C2*C3</f>
        <v>24000</v>
      </c>
      <c r="M7" s="12"/>
      <c r="N7" s="56"/>
      <c r="Q7" t="s">
        <v>34</v>
      </c>
      <c r="R7">
        <f>9*9</f>
        <v>81</v>
      </c>
    </row>
    <row r="8" spans="1:18" x14ac:dyDescent="0.25">
      <c r="J8" s="1" t="s">
        <v>28</v>
      </c>
      <c r="K8" s="46">
        <f>ROUND(C2*C3*C7,0)</f>
        <v>2400</v>
      </c>
      <c r="L8" s="21"/>
      <c r="M8" s="21"/>
      <c r="N8" s="57"/>
      <c r="Q8" t="s">
        <v>35</v>
      </c>
      <c r="R8">
        <f>10*10</f>
        <v>100</v>
      </c>
    </row>
    <row r="9" spans="1:18" x14ac:dyDescent="0.25">
      <c r="D9" s="9"/>
      <c r="J9" s="33" t="s">
        <v>22</v>
      </c>
      <c r="K9" s="8">
        <f>((SUMPRODUCT(D12:F14,D24:F26)*D18)+(SUMPRODUCT(D12:F14,D28:F30)*D19)+(SUMPRODUCT(D12:F14,D32:F34)*D20))</f>
        <v>25.145</v>
      </c>
      <c r="L9" s="21"/>
      <c r="M9" s="21"/>
      <c r="N9" s="56"/>
    </row>
    <row r="10" spans="1:18" x14ac:dyDescent="0.25">
      <c r="A10" s="28" t="s">
        <v>65</v>
      </c>
      <c r="B10" s="24" t="s">
        <v>0</v>
      </c>
      <c r="C10" s="20"/>
      <c r="D10" s="25" t="s">
        <v>1</v>
      </c>
      <c r="E10" s="25"/>
      <c r="F10" s="25"/>
    </row>
    <row r="11" spans="1:18" x14ac:dyDescent="0.25">
      <c r="A11" s="28"/>
      <c r="B11" s="24"/>
      <c r="C11" s="20" t="s">
        <v>37</v>
      </c>
      <c r="D11" s="17" t="s">
        <v>14</v>
      </c>
      <c r="E11" s="17" t="s">
        <v>15</v>
      </c>
      <c r="F11" s="17" t="s">
        <v>16</v>
      </c>
      <c r="G11" s="6" t="s">
        <v>38</v>
      </c>
      <c r="J11" t="s">
        <v>1</v>
      </c>
      <c r="K11" s="22" t="s">
        <v>13</v>
      </c>
      <c r="L11" t="s">
        <v>39</v>
      </c>
      <c r="N11" s="4"/>
    </row>
    <row r="12" spans="1:18" x14ac:dyDescent="0.25">
      <c r="A12" s="28"/>
      <c r="B12" s="20" t="s">
        <v>5</v>
      </c>
      <c r="C12" s="30">
        <v>0</v>
      </c>
      <c r="D12" s="30">
        <v>0.05</v>
      </c>
      <c r="E12" s="30">
        <v>0.03</v>
      </c>
      <c r="F12" s="30">
        <v>0.02</v>
      </c>
      <c r="G12" s="30">
        <v>0</v>
      </c>
      <c r="H12" s="13">
        <f>SUM(C12:G12)</f>
        <v>0.1</v>
      </c>
      <c r="I12" s="13"/>
      <c r="J12" s="20" t="s">
        <v>37</v>
      </c>
      <c r="K12" s="34" t="s">
        <v>5</v>
      </c>
      <c r="L12">
        <f ca="1">ROUND(IFERROR(OFFSET(B$11,MATCH(K12,B$12:B$16,0),MATCH(J12,C$11:G$11,0))*K$8,OFFSET(B$11,MATCH(K12,B$12:B$16,0),1)*K$8),0)</f>
        <v>0</v>
      </c>
    </row>
    <row r="13" spans="1:18" x14ac:dyDescent="0.25">
      <c r="A13" s="28"/>
      <c r="B13" s="20" t="s">
        <v>6</v>
      </c>
      <c r="C13" s="30">
        <v>0</v>
      </c>
      <c r="D13" s="30">
        <v>0.1</v>
      </c>
      <c r="E13" s="30">
        <v>0.2</v>
      </c>
      <c r="F13" s="30">
        <v>0.1</v>
      </c>
      <c r="G13" s="30">
        <v>0</v>
      </c>
      <c r="H13" s="13">
        <f t="shared" ref="H13:H14" si="0">SUM(C13:G13)</f>
        <v>0.4</v>
      </c>
      <c r="I13" s="13"/>
      <c r="J13" s="20" t="s">
        <v>37</v>
      </c>
      <c r="K13" s="22" t="s">
        <v>6</v>
      </c>
      <c r="L13">
        <f ca="1">ROUND(IFERROR(OFFSET(B$11,MATCH(K13,B$12:B$16,0),MATCH(J13,C$11:G$11,0))*K$8,OFFSET(B$11,MATCH(K13,B$12:B$16,0),1)*K$8),0)</f>
        <v>0</v>
      </c>
    </row>
    <row r="14" spans="1:18" x14ac:dyDescent="0.25">
      <c r="A14" s="28"/>
      <c r="B14" s="20" t="s">
        <v>7</v>
      </c>
      <c r="C14" s="30">
        <v>0</v>
      </c>
      <c r="D14" s="30">
        <v>0.1</v>
      </c>
      <c r="E14" s="30">
        <v>0.2</v>
      </c>
      <c r="F14" s="30">
        <v>0.1</v>
      </c>
      <c r="G14" s="30">
        <v>0</v>
      </c>
      <c r="H14" s="13">
        <f t="shared" si="0"/>
        <v>0.4</v>
      </c>
      <c r="I14" s="13"/>
      <c r="J14" s="20" t="s">
        <v>37</v>
      </c>
      <c r="K14" s="22" t="s">
        <v>7</v>
      </c>
      <c r="L14">
        <f ca="1">ROUND(IFERROR(OFFSET(B$11,MATCH(K14,B$12:B$16,0),MATCH(J14,C$11:G$11,0))*K$8,OFFSET(B$11,MATCH(K14,B$12:B$16,0),1)*K$8),0)</f>
        <v>0</v>
      </c>
    </row>
    <row r="15" spans="1:18" x14ac:dyDescent="0.25">
      <c r="A15" s="28"/>
      <c r="B15" s="20" t="s">
        <v>24</v>
      </c>
      <c r="C15" s="31">
        <v>0.1</v>
      </c>
      <c r="D15" s="31"/>
      <c r="E15" s="31"/>
      <c r="F15" s="31"/>
      <c r="G15" s="31"/>
      <c r="H15" s="13">
        <f>SUM(C15:G15)</f>
        <v>0.1</v>
      </c>
      <c r="I15" s="13"/>
      <c r="J15" s="17" t="s">
        <v>14</v>
      </c>
      <c r="K15" s="34" t="s">
        <v>5</v>
      </c>
      <c r="L15">
        <f ca="1">ROUND(IFERROR(OFFSET(B$11,MATCH(K15,B$12:B$16,0),MATCH(J15,C$11:G$11,0))*K$8,OFFSET(B$11,MATCH(K15,B$12:B$16,0),1)*K$8),0)</f>
        <v>120</v>
      </c>
    </row>
    <row r="16" spans="1:18" x14ac:dyDescent="0.25">
      <c r="A16" s="28"/>
      <c r="B16" s="20" t="s">
        <v>26</v>
      </c>
      <c r="C16" s="31">
        <v>0</v>
      </c>
      <c r="D16" s="31"/>
      <c r="E16" s="31"/>
      <c r="F16" s="31"/>
      <c r="G16" s="31"/>
      <c r="H16" s="13">
        <f>SUM(C16:G16)</f>
        <v>0</v>
      </c>
      <c r="I16" s="13"/>
      <c r="J16" s="17" t="s">
        <v>14</v>
      </c>
      <c r="K16" s="22" t="s">
        <v>6</v>
      </c>
      <c r="L16">
        <f ca="1">ROUND(IFERROR(OFFSET(B$11,MATCH(K16,B$12:B$16,0),MATCH(J16,C$11:G$11,0))*K$8,OFFSET(B$11,MATCH(K16,B$12:B$16,0),1)*K$8),0)</f>
        <v>240</v>
      </c>
    </row>
    <row r="17" spans="1:12" x14ac:dyDescent="0.25">
      <c r="A17" s="20"/>
      <c r="B17" s="20"/>
      <c r="C17" s="20"/>
      <c r="D17" s="12"/>
      <c r="E17" s="12"/>
      <c r="F17" s="12"/>
      <c r="H17" s="14">
        <f>SUM(H12:H16)</f>
        <v>1</v>
      </c>
      <c r="I17" s="14"/>
      <c r="J17" s="17" t="s">
        <v>14</v>
      </c>
      <c r="K17" s="22" t="s">
        <v>7</v>
      </c>
      <c r="L17">
        <f ca="1">ROUND(IFERROR(OFFSET(B$11,MATCH(K17,B$12:B$16,0),MATCH(J17,C$11:G$11,0))*K$8,OFFSET(B$11,MATCH(K17,B$12:B$16,0),1)*K$8),0)</f>
        <v>240</v>
      </c>
    </row>
    <row r="18" spans="1:12" x14ac:dyDescent="0.25">
      <c r="A18" s="29" t="s">
        <v>12</v>
      </c>
      <c r="B18" s="19"/>
      <c r="C18" s="11" t="s">
        <v>8</v>
      </c>
      <c r="D18" s="41">
        <v>0</v>
      </c>
      <c r="J18" s="17" t="s">
        <v>15</v>
      </c>
      <c r="K18" s="34" t="s">
        <v>5</v>
      </c>
      <c r="L18">
        <f ca="1">ROUND(IFERROR(OFFSET(B$11,MATCH(K18,B$12:B$16,0),MATCH(J18,C$11:G$11,0))*K$8,OFFSET(B$11,MATCH(K18,B$12:B$16,0),1)*K$8),0)</f>
        <v>72</v>
      </c>
    </row>
    <row r="19" spans="1:12" x14ac:dyDescent="0.25">
      <c r="A19" s="29"/>
      <c r="B19" s="19"/>
      <c r="C19" s="11" t="s">
        <v>9</v>
      </c>
      <c r="D19" s="41">
        <v>0.5</v>
      </c>
      <c r="J19" s="17" t="s">
        <v>15</v>
      </c>
      <c r="K19" s="22" t="s">
        <v>6</v>
      </c>
      <c r="L19">
        <f ca="1">ROUND(IFERROR(OFFSET(B$11,MATCH(K19,B$12:B$16,0),MATCH(J19,C$11:G$11,0))*K$8,OFFSET(B$11,MATCH(K19,B$12:B$16,0),1)*K$8),0)</f>
        <v>480</v>
      </c>
    </row>
    <row r="20" spans="1:12" x14ac:dyDescent="0.25">
      <c r="A20" s="29"/>
      <c r="B20" s="19"/>
      <c r="C20" s="11" t="s">
        <v>10</v>
      </c>
      <c r="D20" s="41">
        <v>0.5</v>
      </c>
      <c r="J20" s="17" t="s">
        <v>15</v>
      </c>
      <c r="K20" s="22" t="s">
        <v>7</v>
      </c>
      <c r="L20">
        <f ca="1">ROUND(IFERROR(OFFSET(B$11,MATCH(K20,B$12:B$16,0),MATCH(J20,C$11:G$11,0))*K$8,OFFSET(B$11,MATCH(K20,B$12:B$16,0),1)*K$8),0)</f>
        <v>480</v>
      </c>
    </row>
    <row r="21" spans="1:12" x14ac:dyDescent="0.25">
      <c r="A21" s="19"/>
      <c r="B21" s="19"/>
      <c r="C21" s="11"/>
      <c r="D21" s="9"/>
      <c r="J21" s="17" t="s">
        <v>16</v>
      </c>
      <c r="K21" s="34" t="s">
        <v>5</v>
      </c>
      <c r="L21">
        <f ca="1">ROUND(IFERROR(OFFSET(B$11,MATCH(K21,B$12:B$16,0),MATCH(J21,C$11:G$11,0))*K$8,OFFSET(B$11,MATCH(K21,B$12:B$16,0),1)*K$8),0)</f>
        <v>48</v>
      </c>
    </row>
    <row r="22" spans="1:12" x14ac:dyDescent="0.25">
      <c r="A22" s="25" t="s">
        <v>20</v>
      </c>
      <c r="B22" s="26" t="s">
        <v>0</v>
      </c>
      <c r="C22" s="7"/>
      <c r="D22" s="26" t="s">
        <v>1</v>
      </c>
      <c r="E22" s="26"/>
      <c r="F22" s="26"/>
      <c r="J22" s="17" t="s">
        <v>16</v>
      </c>
      <c r="K22" s="22" t="s">
        <v>6</v>
      </c>
      <c r="L22">
        <f ca="1">ROUND(IFERROR(OFFSET(B$11,MATCH(K22,B$12:B$16,0),MATCH(J22,C$11:G$11,0))*K$8,OFFSET(B$11,MATCH(K22,B$12:B$16,0),1)*K$8),0)</f>
        <v>240</v>
      </c>
    </row>
    <row r="23" spans="1:12" x14ac:dyDescent="0.25">
      <c r="A23" s="25"/>
      <c r="B23" s="26"/>
      <c r="C23" s="20" t="s">
        <v>37</v>
      </c>
      <c r="D23" s="21" t="s">
        <v>2</v>
      </c>
      <c r="E23" s="21" t="s">
        <v>3</v>
      </c>
      <c r="F23" s="18" t="s">
        <v>4</v>
      </c>
      <c r="G23" s="6" t="s">
        <v>38</v>
      </c>
      <c r="J23" s="17" t="s">
        <v>16</v>
      </c>
      <c r="K23" s="22" t="s">
        <v>7</v>
      </c>
      <c r="L23">
        <f ca="1">ROUND(IFERROR(OFFSET(B$11,MATCH(K23,B$12:B$16,0),MATCH(J23,C$11:G$11,0))*K$8,OFFSET(B$11,MATCH(K23,B$12:B$16,0),1)*K$8),0)</f>
        <v>240</v>
      </c>
    </row>
    <row r="24" spans="1:12" x14ac:dyDescent="0.25">
      <c r="A24" s="25" t="s">
        <v>8</v>
      </c>
      <c r="B24" s="50" t="s">
        <v>5</v>
      </c>
      <c r="C24" s="45">
        <v>16</v>
      </c>
      <c r="D24" s="45">
        <v>20</v>
      </c>
      <c r="E24" s="45">
        <v>22</v>
      </c>
      <c r="F24" s="45">
        <v>24</v>
      </c>
      <c r="G24" s="45">
        <v>26</v>
      </c>
      <c r="J24" s="6" t="s">
        <v>38</v>
      </c>
      <c r="K24" s="34" t="s">
        <v>5</v>
      </c>
      <c r="L24">
        <f ca="1">ROUND(IFERROR(OFFSET(B$11,MATCH(K24,B$12:B$16,0),MATCH(J24,C$11:G$11,0))*K$8,OFFSET(B$11,MATCH(K24,B$12:B$16,0),1)*K$8),0)</f>
        <v>0</v>
      </c>
    </row>
    <row r="25" spans="1:12" x14ac:dyDescent="0.25">
      <c r="A25" s="25"/>
      <c r="B25" s="50" t="s">
        <v>6</v>
      </c>
      <c r="C25" s="45">
        <v>14</v>
      </c>
      <c r="D25" s="45">
        <v>18</v>
      </c>
      <c r="E25" s="45">
        <v>20</v>
      </c>
      <c r="F25" s="45">
        <v>22</v>
      </c>
      <c r="G25" s="45">
        <v>24</v>
      </c>
      <c r="J25" s="6" t="s">
        <v>38</v>
      </c>
      <c r="K25" s="22" t="s">
        <v>6</v>
      </c>
      <c r="L25">
        <f ca="1">ROUND(IFERROR(OFFSET(B$11,MATCH(K25,B$12:B$16,0),MATCH(J25,C$11:G$11,0))*K$8,OFFSET(B$11,MATCH(K25,B$12:B$16,0),1)*K$8),0)</f>
        <v>0</v>
      </c>
    </row>
    <row r="26" spans="1:12" x14ac:dyDescent="0.25">
      <c r="A26" s="25"/>
      <c r="B26" s="50" t="s">
        <v>7</v>
      </c>
      <c r="C26" s="45">
        <v>12</v>
      </c>
      <c r="D26" s="45">
        <v>16</v>
      </c>
      <c r="E26" s="45">
        <v>18</v>
      </c>
      <c r="F26" s="45">
        <v>20</v>
      </c>
      <c r="G26" s="45">
        <v>22</v>
      </c>
      <c r="J26" s="6" t="s">
        <v>38</v>
      </c>
      <c r="K26" s="22" t="s">
        <v>7</v>
      </c>
      <c r="L26">
        <f ca="1">ROUND(IFERROR(OFFSET(B$11,MATCH(K26,B$12:B$16,0),MATCH(J26,C$11:G$11,0))*K$8,OFFSET(B$11,MATCH(K26,B$12:B$16,0),1)*K$8),0)</f>
        <v>0</v>
      </c>
    </row>
    <row r="27" spans="1:12" x14ac:dyDescent="0.25">
      <c r="A27" s="25"/>
      <c r="B27" s="51" t="s">
        <v>24</v>
      </c>
      <c r="C27" s="53">
        <v>5</v>
      </c>
      <c r="D27" s="53"/>
      <c r="E27" s="53"/>
      <c r="F27" s="53"/>
      <c r="G27" s="53"/>
      <c r="J27" s="22" t="s">
        <v>24</v>
      </c>
      <c r="K27" s="22" t="s">
        <v>24</v>
      </c>
      <c r="L27">
        <f ca="1">ROUND(IFERROR(OFFSET(B$11,MATCH(K27,B$12:B$16,0),MATCH(J27,C$11:G$11,0))*K$8,OFFSET(B$11,MATCH(K27,B$12:B$16,0),1)*K$8),0)</f>
        <v>240</v>
      </c>
    </row>
    <row r="28" spans="1:12" x14ac:dyDescent="0.25">
      <c r="A28" s="25" t="s">
        <v>9</v>
      </c>
      <c r="B28" s="50" t="s">
        <v>5</v>
      </c>
      <c r="C28" s="45">
        <v>20</v>
      </c>
      <c r="D28" s="45">
        <v>24</v>
      </c>
      <c r="E28" s="45">
        <v>26</v>
      </c>
      <c r="F28" s="45">
        <v>28</v>
      </c>
      <c r="G28" s="45">
        <v>30</v>
      </c>
      <c r="J28" s="22" t="s">
        <v>26</v>
      </c>
      <c r="K28" s="22" t="s">
        <v>26</v>
      </c>
      <c r="L28">
        <f ca="1">ROUND(IFERROR(OFFSET(B$11,MATCH(K28,B$12:B$16,0),MATCH(J28,C$11:G$11,0))*K$8,OFFSET(B$11,MATCH(K28,B$12:B$16,0),1)*K$8),0)</f>
        <v>0</v>
      </c>
    </row>
    <row r="29" spans="1:12" x14ac:dyDescent="0.25">
      <c r="A29" s="25"/>
      <c r="B29" s="52" t="s">
        <v>6</v>
      </c>
      <c r="C29" s="45">
        <v>18</v>
      </c>
      <c r="D29" s="45">
        <v>22</v>
      </c>
      <c r="E29" s="45">
        <v>24</v>
      </c>
      <c r="F29" s="45">
        <v>26</v>
      </c>
      <c r="G29" s="45">
        <v>28</v>
      </c>
    </row>
    <row r="30" spans="1:12" x14ac:dyDescent="0.25">
      <c r="A30" s="25"/>
      <c r="B30" s="52" t="s">
        <v>7</v>
      </c>
      <c r="C30" s="45">
        <v>16</v>
      </c>
      <c r="D30" s="45">
        <v>20</v>
      </c>
      <c r="E30" s="45">
        <v>22</v>
      </c>
      <c r="F30" s="45">
        <v>24</v>
      </c>
      <c r="G30" s="45">
        <v>26</v>
      </c>
      <c r="K30" t="s">
        <v>40</v>
      </c>
    </row>
    <row r="31" spans="1:12" x14ac:dyDescent="0.25">
      <c r="A31" s="25"/>
      <c r="B31" s="51" t="s">
        <v>24</v>
      </c>
      <c r="C31" s="53">
        <v>5</v>
      </c>
      <c r="D31" s="53"/>
      <c r="E31" s="53"/>
      <c r="F31" s="53"/>
      <c r="G31" s="53"/>
      <c r="K31" s="34" t="s">
        <v>5</v>
      </c>
      <c r="L31">
        <f ca="1">SUMIF(K$12:K$28,K31,L$12:L$28)</f>
        <v>240</v>
      </c>
    </row>
    <row r="32" spans="1:12" x14ac:dyDescent="0.25">
      <c r="A32" s="28" t="s">
        <v>10</v>
      </c>
      <c r="B32" s="52" t="s">
        <v>5</v>
      </c>
      <c r="C32" s="45">
        <v>25</v>
      </c>
      <c r="D32" s="45">
        <v>30</v>
      </c>
      <c r="E32" s="45">
        <v>35</v>
      </c>
      <c r="F32" s="45">
        <v>40</v>
      </c>
      <c r="G32" s="45">
        <v>40</v>
      </c>
      <c r="K32" t="s">
        <v>6</v>
      </c>
      <c r="L32">
        <f ca="1">SUMIF(K$12:K$28,K32,L$12:L$28)</f>
        <v>960</v>
      </c>
    </row>
    <row r="33" spans="1:12" x14ac:dyDescent="0.25">
      <c r="A33" s="28"/>
      <c r="B33" s="52" t="s">
        <v>6</v>
      </c>
      <c r="C33" s="45">
        <v>25</v>
      </c>
      <c r="D33" s="45">
        <v>30</v>
      </c>
      <c r="E33" s="45">
        <v>35</v>
      </c>
      <c r="F33" s="45">
        <v>40</v>
      </c>
      <c r="G33" s="45">
        <v>40</v>
      </c>
      <c r="K33" t="s">
        <v>7</v>
      </c>
      <c r="L33">
        <f ca="1">SUMIF(K$12:K$28,K33,L$12:L$28)</f>
        <v>960</v>
      </c>
    </row>
    <row r="34" spans="1:12" x14ac:dyDescent="0.25">
      <c r="A34" s="28"/>
      <c r="B34" s="52" t="s">
        <v>7</v>
      </c>
      <c r="C34" s="45">
        <v>20</v>
      </c>
      <c r="D34" s="45">
        <v>25</v>
      </c>
      <c r="E34" s="45">
        <v>30</v>
      </c>
      <c r="F34" s="45">
        <v>35</v>
      </c>
      <c r="G34" s="45">
        <v>35</v>
      </c>
      <c r="K34" t="s">
        <v>24</v>
      </c>
      <c r="L34">
        <f ca="1">SUMIF(K$12:K$28,K34,L$12:L$28)</f>
        <v>240</v>
      </c>
    </row>
    <row r="35" spans="1:12" x14ac:dyDescent="0.25">
      <c r="A35" s="28"/>
      <c r="B35" s="51" t="s">
        <v>24</v>
      </c>
      <c r="C35" s="53">
        <v>10</v>
      </c>
      <c r="D35" s="53"/>
      <c r="E35" s="53"/>
      <c r="F35" s="53"/>
      <c r="G35" s="53"/>
      <c r="K35" t="s">
        <v>26</v>
      </c>
      <c r="L35">
        <f ca="1">SUMIF(K$12:K$28,K35,L$12:L$28)</f>
        <v>0</v>
      </c>
    </row>
    <row r="36" spans="1:12" x14ac:dyDescent="0.25">
      <c r="A36" s="5"/>
      <c r="B36" s="54" t="s">
        <v>26</v>
      </c>
      <c r="C36" s="53">
        <v>0</v>
      </c>
      <c r="D36" s="53"/>
      <c r="E36" s="53"/>
      <c r="F36" s="53"/>
      <c r="G36" s="53"/>
    </row>
    <row r="37" spans="1:12" x14ac:dyDescent="0.25">
      <c r="K37" t="s">
        <v>41</v>
      </c>
    </row>
    <row r="38" spans="1:12" x14ac:dyDescent="0.25">
      <c r="K38" s="22" t="s">
        <v>24</v>
      </c>
      <c r="L38">
        <f ca="1">SUMIF(J$12:J$28,K38,L$12:L$28)</f>
        <v>240</v>
      </c>
    </row>
    <row r="39" spans="1:12" x14ac:dyDescent="0.25">
      <c r="K39" s="38" t="s">
        <v>37</v>
      </c>
      <c r="L39">
        <f ca="1">SUMIF(J$12:J$28,K39,L$12:L$28)</f>
        <v>0</v>
      </c>
    </row>
    <row r="40" spans="1:12" x14ac:dyDescent="0.25">
      <c r="K40" s="38" t="s">
        <v>14</v>
      </c>
      <c r="L40">
        <f ca="1">SUMIF(J$12:J$28,K40,L$12:L$28)</f>
        <v>600</v>
      </c>
    </row>
    <row r="41" spans="1:12" x14ac:dyDescent="0.25">
      <c r="K41" s="38" t="s">
        <v>15</v>
      </c>
      <c r="L41">
        <f ca="1">SUMIF(J$12:J$28,K41,L$12:L$28)</f>
        <v>1032</v>
      </c>
    </row>
    <row r="42" spans="1:12" x14ac:dyDescent="0.25">
      <c r="K42" s="38" t="s">
        <v>16</v>
      </c>
      <c r="L42">
        <f ca="1">SUMIF(J$12:J$28,K42,L$12:L$28)</f>
        <v>528</v>
      </c>
    </row>
    <row r="43" spans="1:12" x14ac:dyDescent="0.25">
      <c r="K43" s="34" t="s">
        <v>38</v>
      </c>
      <c r="L43">
        <f ca="1">SUMIF(J$12:J$28,K43,L$12:L$28)</f>
        <v>240</v>
      </c>
    </row>
  </sheetData>
  <mergeCells count="23">
    <mergeCell ref="D22:F22"/>
    <mergeCell ref="B22:B23"/>
    <mergeCell ref="C27:G27"/>
    <mergeCell ref="C31:G31"/>
    <mergeCell ref="C35:G35"/>
    <mergeCell ref="A32:A35"/>
    <mergeCell ref="A28:A31"/>
    <mergeCell ref="A24:A27"/>
    <mergeCell ref="C36:G36"/>
    <mergeCell ref="A7:B7"/>
    <mergeCell ref="C15:G15"/>
    <mergeCell ref="C16:G16"/>
    <mergeCell ref="A10:A16"/>
    <mergeCell ref="A22:A23"/>
    <mergeCell ref="B10:B11"/>
    <mergeCell ref="D10:F10"/>
    <mergeCell ref="A18:A20"/>
    <mergeCell ref="A2:B2"/>
    <mergeCell ref="A4:B4"/>
    <mergeCell ref="A5:B5"/>
    <mergeCell ref="A6:B6"/>
    <mergeCell ref="J3:K3"/>
    <mergeCell ref="A3:B3"/>
  </mergeCells>
  <conditionalFormatting sqref="K1">
    <cfRule type="cellIs" dxfId="51" priority="21" operator="lessThan">
      <formula>0</formula>
    </cfRule>
    <cfRule type="cellIs" dxfId="50" priority="22" operator="equal">
      <formula>0</formula>
    </cfRule>
    <cfRule type="cellIs" dxfId="49" priority="23" operator="greaterThan">
      <formula>0</formula>
    </cfRule>
  </conditionalFormatting>
  <conditionalFormatting sqref="D24:F26 C27">
    <cfRule type="expression" dxfId="48" priority="20">
      <formula>$D$18&gt;0</formula>
    </cfRule>
    <cfRule type="expression" dxfId="47" priority="26">
      <formula>$D$18=0</formula>
    </cfRule>
  </conditionalFormatting>
  <conditionalFormatting sqref="D28:F30 C31">
    <cfRule type="expression" dxfId="46" priority="19">
      <formula>$D$19&gt;0</formula>
    </cfRule>
    <cfRule type="expression" dxfId="45" priority="25">
      <formula>$D$19=0</formula>
    </cfRule>
  </conditionalFormatting>
  <conditionalFormatting sqref="D32:F34 C35">
    <cfRule type="expression" dxfId="44" priority="18">
      <formula>$D$20&gt;0</formula>
    </cfRule>
    <cfRule type="expression" dxfId="43" priority="24">
      <formula>$D$20=0</formula>
    </cfRule>
  </conditionalFormatting>
  <conditionalFormatting sqref="C36">
    <cfRule type="expression" dxfId="42" priority="13">
      <formula>$D$16&gt;0</formula>
    </cfRule>
    <cfRule type="expression" dxfId="41" priority="14">
      <formula>$D$16=0</formula>
    </cfRule>
  </conditionalFormatting>
  <conditionalFormatting sqref="C24:C26">
    <cfRule type="expression" dxfId="40" priority="11">
      <formula>$D$18&gt;0</formula>
    </cfRule>
    <cfRule type="expression" dxfId="39" priority="12">
      <formula>$D$18=0</formula>
    </cfRule>
  </conditionalFormatting>
  <conditionalFormatting sqref="G24:G26">
    <cfRule type="expression" dxfId="38" priority="9">
      <formula>$D$18&gt;0</formula>
    </cfRule>
    <cfRule type="expression" dxfId="37" priority="10">
      <formula>$D$18=0</formula>
    </cfRule>
  </conditionalFormatting>
  <conditionalFormatting sqref="G28:G30">
    <cfRule type="expression" dxfId="36" priority="7">
      <formula>$D$19&gt;0</formula>
    </cfRule>
    <cfRule type="expression" dxfId="35" priority="8">
      <formula>$D$19=0</formula>
    </cfRule>
  </conditionalFormatting>
  <conditionalFormatting sqref="C28:C30">
    <cfRule type="expression" dxfId="34" priority="5">
      <formula>$D$19&gt;0</formula>
    </cfRule>
    <cfRule type="expression" dxfId="33" priority="6">
      <formula>$D$19=0</formula>
    </cfRule>
  </conditionalFormatting>
  <conditionalFormatting sqref="C32:C34">
    <cfRule type="expression" dxfId="32" priority="3">
      <formula>$D$20&gt;0</formula>
    </cfRule>
    <cfRule type="expression" dxfId="31" priority="4">
      <formula>$D$20=0</formula>
    </cfRule>
  </conditionalFormatting>
  <conditionalFormatting sqref="G32:G34">
    <cfRule type="expression" dxfId="30" priority="1">
      <formula>$D$20&gt;0</formula>
    </cfRule>
    <cfRule type="expression" dxfId="29" priority="2">
      <formula>$D$20=0</formula>
    </cfRule>
  </conditionalFormatting>
  <conditionalFormatting sqref="H17">
    <cfRule type="cellIs" dxfId="28" priority="15" operator="greaterThan">
      <formula>1</formula>
    </cfRule>
    <cfRule type="cellIs" dxfId="27" priority="16" operator="lessThan">
      <formula>1</formula>
    </cfRule>
    <cfRule type="cellIs" dxfId="26" priority="17" operator="equal">
      <formula>1</formula>
    </cfRule>
  </conditionalFormatting>
  <dataValidations count="3">
    <dataValidation allowBlank="1" showInputMessage="1" showErrorMessage="1" promptTitle="Annual Labour Cost" prompt="Owner/Operator can choose to incorporate their labour cost into here or not. If they don't, their salary will come out of the Profit that's calculated at the bottom of this sheet." sqref="C5" xr:uid="{E28D6486-3957-479F-A07B-BF74B6DABAA3}"/>
    <dataValidation allowBlank="1" showInputMessage="1" showErrorMessage="1" promptTitle="Trees per acre" prompt="Calculation: 43560 / spacing (in feet)_x000a_E.g., 43560 / (6*6) = 1210 trees / acre" sqref="C3" xr:uid="{159E93B6-AFA3-4198-BC40-9A2A99F85654}"/>
    <dataValidation allowBlank="1" showInputMessage="1" showErrorMessage="1" promptTitle="Cost per tree" prompt="Efficient, large-scale farms operate around $4/tree._x000a_Less efficient, small farms operate around $6/tree." sqref="L2 K7" xr:uid="{9E5EA9E0-D3AA-4487-8132-E68C44778B05}"/>
  </dataValidations>
  <pageMargins left="0.7" right="0.7" top="0.75" bottom="0.75" header="0.3" footer="0.3"/>
  <pageSetup orientation="portrait" r:id="rId1"/>
  <ignoredErrors>
    <ignoredError sqref="K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CF341-1CAD-4538-8C48-99D345E24A3C}">
  <dimension ref="A1:R43"/>
  <sheetViews>
    <sheetView zoomScale="115" zoomScaleNormal="115" workbookViewId="0">
      <selection activeCell="J11" sqref="J11:L43"/>
    </sheetView>
  </sheetViews>
  <sheetFormatPr defaultRowHeight="15" x14ac:dyDescent="0.25"/>
  <cols>
    <col min="1" max="1" width="14.85546875" customWidth="1"/>
    <col min="2" max="2" width="9.140625" bestFit="1" customWidth="1"/>
    <col min="3" max="3" width="16.85546875" customWidth="1"/>
    <col min="4" max="4" width="17.42578125" customWidth="1"/>
    <col min="5" max="5" width="13.42578125" bestFit="1" customWidth="1"/>
    <col min="6" max="6" width="9.7109375" customWidth="1"/>
    <col min="8" max="9" width="9.140625" customWidth="1"/>
    <col min="10" max="10" width="24.85546875" bestFit="1" customWidth="1"/>
    <col min="11" max="11" width="28.7109375" bestFit="1" customWidth="1"/>
    <col min="12" max="12" width="19.85546875" bestFit="1" customWidth="1"/>
    <col min="13" max="13" width="9.140625" customWidth="1"/>
    <col min="14" max="14" width="23.140625" customWidth="1"/>
    <col min="17" max="17" width="10.140625" bestFit="1" customWidth="1"/>
    <col min="18" max="18" width="12.42578125" bestFit="1" customWidth="1"/>
  </cols>
  <sheetData>
    <row r="1" spans="1:18" ht="33.75" x14ac:dyDescent="0.5">
      <c r="J1" s="40" t="s">
        <v>11</v>
      </c>
      <c r="K1" s="39">
        <f>K4-C4-C5-C6</f>
        <v>5512.0849999999919</v>
      </c>
      <c r="Q1" t="s">
        <v>25</v>
      </c>
      <c r="R1" t="s">
        <v>36</v>
      </c>
    </row>
    <row r="2" spans="1:18" x14ac:dyDescent="0.25">
      <c r="A2" s="27" t="s">
        <v>42</v>
      </c>
      <c r="B2" s="55"/>
      <c r="C2" s="42">
        <v>40</v>
      </c>
      <c r="L2" s="37"/>
      <c r="M2" s="9"/>
      <c r="Q2" t="s">
        <v>30</v>
      </c>
      <c r="R2">
        <f>4*4</f>
        <v>16</v>
      </c>
    </row>
    <row r="3" spans="1:18" x14ac:dyDescent="0.25">
      <c r="A3" s="36" t="s">
        <v>45</v>
      </c>
      <c r="B3" s="55"/>
      <c r="C3" s="42" t="s">
        <v>33</v>
      </c>
      <c r="D3" s="46"/>
      <c r="J3" s="23" t="s">
        <v>64</v>
      </c>
      <c r="K3" s="23"/>
      <c r="M3" s="9"/>
      <c r="Q3" t="s">
        <v>31</v>
      </c>
      <c r="R3">
        <f>5*5</f>
        <v>25</v>
      </c>
    </row>
    <row r="4" spans="1:18" x14ac:dyDescent="0.25">
      <c r="A4" s="27" t="s">
        <v>18</v>
      </c>
      <c r="B4" s="55"/>
      <c r="C4" s="43">
        <v>5000</v>
      </c>
      <c r="G4" s="2"/>
      <c r="H4" s="2"/>
      <c r="I4" s="2"/>
      <c r="J4" s="1" t="s">
        <v>43</v>
      </c>
      <c r="K4" s="3">
        <f>(SUMPRODUCT(C12:G15,C24:G27)*D18*K8)+(SUMPRODUCT(C12:G15,C28:G31)*D19*K8)+(SUMPRODUCT(C12:G15,C32:G35)*D20*K8)+(C16*C36*K8)</f>
        <v>70512.084999999992</v>
      </c>
      <c r="N4" s="15"/>
      <c r="Q4" t="s">
        <v>29</v>
      </c>
      <c r="R4">
        <f>6*6</f>
        <v>36</v>
      </c>
    </row>
    <row r="5" spans="1:18" x14ac:dyDescent="0.25">
      <c r="A5" s="27" t="s">
        <v>17</v>
      </c>
      <c r="B5" s="55"/>
      <c r="C5" s="43">
        <v>50000</v>
      </c>
      <c r="J5" s="1" t="s">
        <v>44</v>
      </c>
      <c r="K5" s="4">
        <f>SUM(C4:C6)</f>
        <v>65000</v>
      </c>
      <c r="N5" s="21"/>
      <c r="O5" s="13"/>
      <c r="Q5" t="s">
        <v>32</v>
      </c>
      <c r="R5">
        <f>7*7</f>
        <v>49</v>
      </c>
    </row>
    <row r="6" spans="1:18" x14ac:dyDescent="0.25">
      <c r="A6" s="27" t="s">
        <v>19</v>
      </c>
      <c r="B6" s="55"/>
      <c r="C6" s="43">
        <v>10000</v>
      </c>
      <c r="J6" s="33" t="s">
        <v>23</v>
      </c>
      <c r="K6" s="46">
        <f>IFERROR(43560/INDEX(R2:R8,MATCH(C3,Q2:Q8,0)),"Please select a stocking value")</f>
        <v>680.625</v>
      </c>
      <c r="M6" s="12"/>
      <c r="N6" s="21"/>
      <c r="O6" s="10"/>
      <c r="Q6" t="s">
        <v>33</v>
      </c>
      <c r="R6">
        <f>8*8</f>
        <v>64</v>
      </c>
    </row>
    <row r="7" spans="1:18" x14ac:dyDescent="0.25">
      <c r="A7" s="27" t="s">
        <v>27</v>
      </c>
      <c r="B7" s="55"/>
      <c r="C7" s="44">
        <v>0.1</v>
      </c>
      <c r="J7" s="34" t="s">
        <v>21</v>
      </c>
      <c r="K7" s="35">
        <f>C2*K6</f>
        <v>27225</v>
      </c>
      <c r="M7" s="12"/>
      <c r="N7" s="21"/>
      <c r="Q7" t="s">
        <v>34</v>
      </c>
      <c r="R7">
        <f>9*9</f>
        <v>81</v>
      </c>
    </row>
    <row r="8" spans="1:18" x14ac:dyDescent="0.25">
      <c r="J8" s="1" t="s">
        <v>28</v>
      </c>
      <c r="K8" s="46">
        <f>ROUND(C2*K6*C7,0)</f>
        <v>2723</v>
      </c>
      <c r="L8" s="21"/>
      <c r="M8" s="21"/>
      <c r="N8" s="21"/>
      <c r="Q8" t="s">
        <v>35</v>
      </c>
      <c r="R8">
        <f>10*10</f>
        <v>100</v>
      </c>
    </row>
    <row r="9" spans="1:18" x14ac:dyDescent="0.25">
      <c r="D9" s="9"/>
      <c r="J9" s="33" t="s">
        <v>22</v>
      </c>
      <c r="K9" s="8">
        <f>((SUMPRODUCT(D12:F14,D24:F26)*D18)+(SUMPRODUCT(D12:F14,D28:F30)*D19)+(SUMPRODUCT(D12:F14,D32:F34)*D20))</f>
        <v>25.145</v>
      </c>
      <c r="L9" s="21"/>
      <c r="M9" s="21"/>
      <c r="N9" s="21"/>
    </row>
    <row r="10" spans="1:18" x14ac:dyDescent="0.25">
      <c r="A10" s="28" t="s">
        <v>65</v>
      </c>
      <c r="B10" s="24" t="s">
        <v>0</v>
      </c>
      <c r="C10" s="20"/>
      <c r="D10" s="25" t="s">
        <v>1</v>
      </c>
      <c r="E10" s="25"/>
      <c r="F10" s="25"/>
    </row>
    <row r="11" spans="1:18" x14ac:dyDescent="0.25">
      <c r="A11" s="28"/>
      <c r="B11" s="24"/>
      <c r="C11" s="20" t="s">
        <v>37</v>
      </c>
      <c r="D11" s="17" t="s">
        <v>14</v>
      </c>
      <c r="E11" s="17" t="s">
        <v>15</v>
      </c>
      <c r="F11" s="17" t="s">
        <v>16</v>
      </c>
      <c r="G11" s="6" t="s">
        <v>38</v>
      </c>
      <c r="J11" t="s">
        <v>1</v>
      </c>
      <c r="K11" s="22" t="s">
        <v>13</v>
      </c>
      <c r="L11" t="s">
        <v>39</v>
      </c>
    </row>
    <row r="12" spans="1:18" x14ac:dyDescent="0.25">
      <c r="A12" s="28"/>
      <c r="B12" s="20" t="s">
        <v>5</v>
      </c>
      <c r="C12" s="30">
        <v>0</v>
      </c>
      <c r="D12" s="30">
        <v>0.05</v>
      </c>
      <c r="E12" s="30">
        <v>0.03</v>
      </c>
      <c r="F12" s="30">
        <v>0.02</v>
      </c>
      <c r="G12" s="30">
        <v>0</v>
      </c>
      <c r="H12" s="13">
        <f>SUM(C12:G12)</f>
        <v>0.1</v>
      </c>
      <c r="I12" s="13"/>
      <c r="J12" s="20" t="s">
        <v>37</v>
      </c>
      <c r="K12" s="34" t="s">
        <v>5</v>
      </c>
      <c r="L12">
        <f ca="1">ROUND(IFERROR(OFFSET(B$11,MATCH(K12,B$12:B$16,0),MATCH(J12,C$11:G$11,0))*K$8,OFFSET(B$11,MATCH(K12,B$12:B$16,0),1)*K$8),0)</f>
        <v>0</v>
      </c>
    </row>
    <row r="13" spans="1:18" x14ac:dyDescent="0.25">
      <c r="A13" s="28"/>
      <c r="B13" s="20" t="s">
        <v>6</v>
      </c>
      <c r="C13" s="30">
        <v>0</v>
      </c>
      <c r="D13" s="30">
        <v>0.1</v>
      </c>
      <c r="E13" s="30">
        <v>0.2</v>
      </c>
      <c r="F13" s="30">
        <v>0.1</v>
      </c>
      <c r="G13" s="30">
        <v>0</v>
      </c>
      <c r="H13" s="13">
        <f t="shared" ref="H13:H14" si="0">SUM(C13:G13)</f>
        <v>0.4</v>
      </c>
      <c r="I13" s="13"/>
      <c r="J13" s="20" t="s">
        <v>37</v>
      </c>
      <c r="K13" s="22" t="s">
        <v>6</v>
      </c>
      <c r="L13">
        <f ca="1">ROUND(IFERROR(OFFSET(B$11,MATCH(K13,B$12:B$16,0),MATCH(J13,C$11:G$11,0))*K$8,OFFSET(B$11,MATCH(K13,B$12:B$16,0),1)*K$8),0)</f>
        <v>0</v>
      </c>
    </row>
    <row r="14" spans="1:18" x14ac:dyDescent="0.25">
      <c r="A14" s="28"/>
      <c r="B14" s="20" t="s">
        <v>7</v>
      </c>
      <c r="C14" s="30">
        <v>0</v>
      </c>
      <c r="D14" s="30">
        <v>0.1</v>
      </c>
      <c r="E14" s="30">
        <v>0.2</v>
      </c>
      <c r="F14" s="30">
        <v>0.1</v>
      </c>
      <c r="G14" s="30">
        <v>0</v>
      </c>
      <c r="H14" s="13">
        <f t="shared" si="0"/>
        <v>0.4</v>
      </c>
      <c r="I14" s="13"/>
      <c r="J14" s="20" t="s">
        <v>37</v>
      </c>
      <c r="K14" s="22" t="s">
        <v>7</v>
      </c>
      <c r="L14">
        <f ca="1">ROUND(IFERROR(OFFSET(B$11,MATCH(K14,B$12:B$16,0),MATCH(J14,C$11:G$11,0))*K$8,OFFSET(B$11,MATCH(K14,B$12:B$16,0),1)*K$8),0)</f>
        <v>0</v>
      </c>
    </row>
    <row r="15" spans="1:18" x14ac:dyDescent="0.25">
      <c r="A15" s="28"/>
      <c r="B15" s="20" t="s">
        <v>24</v>
      </c>
      <c r="C15" s="31">
        <v>0.1</v>
      </c>
      <c r="D15" s="31"/>
      <c r="E15" s="31"/>
      <c r="F15" s="31"/>
      <c r="G15" s="31"/>
      <c r="H15" s="13">
        <f>SUM(C15:G15)</f>
        <v>0.1</v>
      </c>
      <c r="I15" s="13"/>
      <c r="J15" s="17" t="s">
        <v>14</v>
      </c>
      <c r="K15" s="34" t="s">
        <v>5</v>
      </c>
      <c r="L15">
        <f ca="1">ROUND(IFERROR(OFFSET(B$11,MATCH(K15,B$12:B$16,0),MATCH(J15,C$11:G$11,0))*K$8,OFFSET(B$11,MATCH(K15,B$12:B$16,0),1)*K$8),0)</f>
        <v>136</v>
      </c>
    </row>
    <row r="16" spans="1:18" x14ac:dyDescent="0.25">
      <c r="A16" s="28"/>
      <c r="B16" s="20" t="s">
        <v>26</v>
      </c>
      <c r="C16" s="31">
        <v>0</v>
      </c>
      <c r="D16" s="31"/>
      <c r="E16" s="31"/>
      <c r="F16" s="31"/>
      <c r="G16" s="31"/>
      <c r="H16" s="13">
        <f>SUM(C16:G16)</f>
        <v>0</v>
      </c>
      <c r="I16" s="13"/>
      <c r="J16" s="17" t="s">
        <v>14</v>
      </c>
      <c r="K16" s="22" t="s">
        <v>6</v>
      </c>
      <c r="L16">
        <f ca="1">ROUND(IFERROR(OFFSET(B$11,MATCH(K16,B$12:B$16,0),MATCH(J16,C$11:G$11,0))*K$8,OFFSET(B$11,MATCH(K16,B$12:B$16,0),1)*K$8),0)</f>
        <v>272</v>
      </c>
    </row>
    <row r="17" spans="1:12" x14ac:dyDescent="0.25">
      <c r="A17" s="20"/>
      <c r="B17" s="20"/>
      <c r="C17" s="20"/>
      <c r="D17" s="12"/>
      <c r="E17" s="12"/>
      <c r="F17" s="12"/>
      <c r="H17" s="14">
        <f>SUM(H12:H16)</f>
        <v>1</v>
      </c>
      <c r="I17" s="14"/>
      <c r="J17" s="17" t="s">
        <v>14</v>
      </c>
      <c r="K17" s="22" t="s">
        <v>7</v>
      </c>
      <c r="L17">
        <f ca="1">ROUND(IFERROR(OFFSET(B$11,MATCH(K17,B$12:B$16,0),MATCH(J17,C$11:G$11,0))*K$8,OFFSET(B$11,MATCH(K17,B$12:B$16,0),1)*K$8),0)</f>
        <v>272</v>
      </c>
    </row>
    <row r="18" spans="1:12" x14ac:dyDescent="0.25">
      <c r="A18" s="29" t="s">
        <v>12</v>
      </c>
      <c r="B18" s="19"/>
      <c r="C18" s="11" t="s">
        <v>8</v>
      </c>
      <c r="D18" s="41">
        <v>0</v>
      </c>
      <c r="J18" s="17" t="s">
        <v>15</v>
      </c>
      <c r="K18" s="34" t="s">
        <v>5</v>
      </c>
      <c r="L18">
        <f ca="1">ROUND(IFERROR(OFFSET(B$11,MATCH(K18,B$12:B$16,0),MATCH(J18,C$11:G$11,0))*K$8,OFFSET(B$11,MATCH(K18,B$12:B$16,0),1)*K$8),0)</f>
        <v>82</v>
      </c>
    </row>
    <row r="19" spans="1:12" x14ac:dyDescent="0.25">
      <c r="A19" s="29"/>
      <c r="B19" s="19"/>
      <c r="C19" s="11" t="s">
        <v>9</v>
      </c>
      <c r="D19" s="41">
        <v>0.5</v>
      </c>
      <c r="J19" s="17" t="s">
        <v>15</v>
      </c>
      <c r="K19" s="22" t="s">
        <v>6</v>
      </c>
      <c r="L19">
        <f ca="1">ROUND(IFERROR(OFFSET(B$11,MATCH(K19,B$12:B$16,0),MATCH(J19,C$11:G$11,0))*K$8,OFFSET(B$11,MATCH(K19,B$12:B$16,0),1)*K$8),0)</f>
        <v>545</v>
      </c>
    </row>
    <row r="20" spans="1:12" x14ac:dyDescent="0.25">
      <c r="A20" s="29"/>
      <c r="B20" s="19"/>
      <c r="C20" s="11" t="s">
        <v>10</v>
      </c>
      <c r="D20" s="41">
        <v>0.5</v>
      </c>
      <c r="J20" s="17" t="s">
        <v>15</v>
      </c>
      <c r="K20" s="22" t="s">
        <v>7</v>
      </c>
      <c r="L20">
        <f ca="1">ROUND(IFERROR(OFFSET(B$11,MATCH(K20,B$12:B$16,0),MATCH(J20,C$11:G$11,0))*K$8,OFFSET(B$11,MATCH(K20,B$12:B$16,0),1)*K$8),0)</f>
        <v>545</v>
      </c>
    </row>
    <row r="21" spans="1:12" x14ac:dyDescent="0.25">
      <c r="A21" s="19"/>
      <c r="B21" s="19"/>
      <c r="C21" s="11"/>
      <c r="D21" s="9"/>
      <c r="J21" s="17" t="s">
        <v>16</v>
      </c>
      <c r="K21" s="34" t="s">
        <v>5</v>
      </c>
      <c r="L21">
        <f ca="1">ROUND(IFERROR(OFFSET(B$11,MATCH(K21,B$12:B$16,0),MATCH(J21,C$11:G$11,0))*K$8,OFFSET(B$11,MATCH(K21,B$12:B$16,0),1)*K$8),0)</f>
        <v>54</v>
      </c>
    </row>
    <row r="22" spans="1:12" x14ac:dyDescent="0.25">
      <c r="A22" s="25" t="s">
        <v>20</v>
      </c>
      <c r="B22" s="26" t="s">
        <v>0</v>
      </c>
      <c r="C22" s="7"/>
      <c r="D22" s="26" t="s">
        <v>1</v>
      </c>
      <c r="E22" s="26"/>
      <c r="F22" s="26"/>
      <c r="J22" s="17" t="s">
        <v>16</v>
      </c>
      <c r="K22" s="22" t="s">
        <v>6</v>
      </c>
      <c r="L22">
        <f ca="1">ROUND(IFERROR(OFFSET(B$11,MATCH(K22,B$12:B$16,0),MATCH(J22,C$11:G$11,0))*K$8,OFFSET(B$11,MATCH(K22,B$12:B$16,0),1)*K$8),0)</f>
        <v>272</v>
      </c>
    </row>
    <row r="23" spans="1:12" x14ac:dyDescent="0.25">
      <c r="A23" s="25"/>
      <c r="B23" s="26"/>
      <c r="C23" s="20" t="s">
        <v>37</v>
      </c>
      <c r="D23" s="21" t="s">
        <v>2</v>
      </c>
      <c r="E23" s="21" t="s">
        <v>3</v>
      </c>
      <c r="F23" s="18" t="s">
        <v>4</v>
      </c>
      <c r="G23" s="6" t="s">
        <v>38</v>
      </c>
      <c r="J23" s="17" t="s">
        <v>16</v>
      </c>
      <c r="K23" s="22" t="s">
        <v>7</v>
      </c>
      <c r="L23">
        <f ca="1">ROUND(IFERROR(OFFSET(B$11,MATCH(K23,B$12:B$16,0),MATCH(J23,C$11:G$11,0))*K$8,OFFSET(B$11,MATCH(K23,B$12:B$16,0),1)*K$8),0)</f>
        <v>272</v>
      </c>
    </row>
    <row r="24" spans="1:12" x14ac:dyDescent="0.25">
      <c r="A24" s="25" t="s">
        <v>8</v>
      </c>
      <c r="B24" s="50" t="s">
        <v>5</v>
      </c>
      <c r="C24" s="45">
        <v>16</v>
      </c>
      <c r="D24" s="45">
        <v>20</v>
      </c>
      <c r="E24" s="45">
        <v>22</v>
      </c>
      <c r="F24" s="45">
        <v>24</v>
      </c>
      <c r="G24" s="45">
        <v>26</v>
      </c>
      <c r="J24" s="6" t="s">
        <v>38</v>
      </c>
      <c r="K24" s="34" t="s">
        <v>5</v>
      </c>
      <c r="L24">
        <f ca="1">ROUND(IFERROR(OFFSET(B$11,MATCH(K24,B$12:B$16,0),MATCH(J24,C$11:G$11,0))*K$8,OFFSET(B$11,MATCH(K24,B$12:B$16,0),1)*K$8),0)</f>
        <v>0</v>
      </c>
    </row>
    <row r="25" spans="1:12" x14ac:dyDescent="0.25">
      <c r="A25" s="25"/>
      <c r="B25" s="50" t="s">
        <v>6</v>
      </c>
      <c r="C25" s="45">
        <v>14</v>
      </c>
      <c r="D25" s="45">
        <v>18</v>
      </c>
      <c r="E25" s="45">
        <v>20</v>
      </c>
      <c r="F25" s="45">
        <v>22</v>
      </c>
      <c r="G25" s="45">
        <v>24</v>
      </c>
      <c r="J25" s="6" t="s">
        <v>38</v>
      </c>
      <c r="K25" s="22" t="s">
        <v>6</v>
      </c>
      <c r="L25">
        <f ca="1">ROUND(IFERROR(OFFSET(B$11,MATCH(K25,B$12:B$16,0),MATCH(J25,C$11:G$11,0))*K$8,OFFSET(B$11,MATCH(K25,B$12:B$16,0),1)*K$8),0)</f>
        <v>0</v>
      </c>
    </row>
    <row r="26" spans="1:12" x14ac:dyDescent="0.25">
      <c r="A26" s="25"/>
      <c r="B26" s="50" t="s">
        <v>7</v>
      </c>
      <c r="C26" s="45">
        <v>12</v>
      </c>
      <c r="D26" s="45">
        <v>16</v>
      </c>
      <c r="E26" s="45">
        <v>18</v>
      </c>
      <c r="F26" s="45">
        <v>20</v>
      </c>
      <c r="G26" s="45">
        <v>22</v>
      </c>
      <c r="J26" s="6" t="s">
        <v>38</v>
      </c>
      <c r="K26" s="22" t="s">
        <v>7</v>
      </c>
      <c r="L26">
        <f ca="1">ROUND(IFERROR(OFFSET(B$11,MATCH(K26,B$12:B$16,0),MATCH(J26,C$11:G$11,0))*K$8,OFFSET(B$11,MATCH(K26,B$12:B$16,0),1)*K$8),0)</f>
        <v>0</v>
      </c>
    </row>
    <row r="27" spans="1:12" x14ac:dyDescent="0.25">
      <c r="A27" s="25"/>
      <c r="B27" s="51" t="s">
        <v>24</v>
      </c>
      <c r="C27" s="53">
        <v>5</v>
      </c>
      <c r="D27" s="53"/>
      <c r="E27" s="53"/>
      <c r="F27" s="53"/>
      <c r="G27" s="53"/>
      <c r="J27" s="22" t="s">
        <v>24</v>
      </c>
      <c r="K27" s="22" t="s">
        <v>24</v>
      </c>
      <c r="L27">
        <f ca="1">ROUND(IFERROR(OFFSET(B$11,MATCH(K27,B$12:B$16,0),MATCH(J27,C$11:G$11,0))*K$8,OFFSET(B$11,MATCH(K27,B$12:B$16,0),1)*K$8),0)</f>
        <v>272</v>
      </c>
    </row>
    <row r="28" spans="1:12" x14ac:dyDescent="0.25">
      <c r="A28" s="25" t="s">
        <v>9</v>
      </c>
      <c r="B28" s="50" t="s">
        <v>5</v>
      </c>
      <c r="C28" s="45">
        <v>20</v>
      </c>
      <c r="D28" s="45">
        <v>24</v>
      </c>
      <c r="E28" s="45">
        <v>26</v>
      </c>
      <c r="F28" s="45">
        <v>28</v>
      </c>
      <c r="G28" s="45">
        <v>30</v>
      </c>
      <c r="J28" s="22" t="s">
        <v>26</v>
      </c>
      <c r="K28" s="22" t="s">
        <v>26</v>
      </c>
      <c r="L28">
        <f ca="1">ROUND(IFERROR(OFFSET(B$11,MATCH(K28,B$12:B$16,0),MATCH(J28,C$11:G$11,0))*K$8,OFFSET(B$11,MATCH(K28,B$12:B$16,0),1)*K$8),0)</f>
        <v>0</v>
      </c>
    </row>
    <row r="29" spans="1:12" x14ac:dyDescent="0.25">
      <c r="A29" s="25"/>
      <c r="B29" s="52" t="s">
        <v>6</v>
      </c>
      <c r="C29" s="45">
        <v>18</v>
      </c>
      <c r="D29" s="45">
        <v>22</v>
      </c>
      <c r="E29" s="45">
        <v>24</v>
      </c>
      <c r="F29" s="45">
        <v>26</v>
      </c>
      <c r="G29" s="45">
        <v>28</v>
      </c>
    </row>
    <row r="30" spans="1:12" x14ac:dyDescent="0.25">
      <c r="A30" s="25"/>
      <c r="B30" s="52" t="s">
        <v>7</v>
      </c>
      <c r="C30" s="45">
        <v>16</v>
      </c>
      <c r="D30" s="45">
        <v>20</v>
      </c>
      <c r="E30" s="45">
        <v>22</v>
      </c>
      <c r="F30" s="45">
        <v>24</v>
      </c>
      <c r="G30" s="45">
        <v>26</v>
      </c>
      <c r="K30" t="s">
        <v>40</v>
      </c>
    </row>
    <row r="31" spans="1:12" x14ac:dyDescent="0.25">
      <c r="A31" s="25"/>
      <c r="B31" s="51" t="s">
        <v>24</v>
      </c>
      <c r="C31" s="53">
        <v>5</v>
      </c>
      <c r="D31" s="53"/>
      <c r="E31" s="53"/>
      <c r="F31" s="53"/>
      <c r="G31" s="53"/>
      <c r="K31" s="34" t="s">
        <v>5</v>
      </c>
      <c r="L31">
        <f ca="1">SUMIF(K$12:K$28,K31,L$12:L$28)</f>
        <v>272</v>
      </c>
    </row>
    <row r="32" spans="1:12" x14ac:dyDescent="0.25">
      <c r="A32" s="28" t="s">
        <v>10</v>
      </c>
      <c r="B32" s="52" t="s">
        <v>5</v>
      </c>
      <c r="C32" s="45">
        <v>25</v>
      </c>
      <c r="D32" s="45">
        <v>30</v>
      </c>
      <c r="E32" s="45">
        <v>35</v>
      </c>
      <c r="F32" s="45">
        <v>40</v>
      </c>
      <c r="G32" s="45">
        <v>40</v>
      </c>
      <c r="K32" t="s">
        <v>6</v>
      </c>
      <c r="L32">
        <f ca="1">SUMIF(K$12:K$28,K32,L$12:L$28)</f>
        <v>1089</v>
      </c>
    </row>
    <row r="33" spans="1:12" x14ac:dyDescent="0.25">
      <c r="A33" s="28"/>
      <c r="B33" s="52" t="s">
        <v>6</v>
      </c>
      <c r="C33" s="45">
        <v>25</v>
      </c>
      <c r="D33" s="45">
        <v>30</v>
      </c>
      <c r="E33" s="45">
        <v>35</v>
      </c>
      <c r="F33" s="45">
        <v>40</v>
      </c>
      <c r="G33" s="45">
        <v>40</v>
      </c>
      <c r="K33" t="s">
        <v>7</v>
      </c>
      <c r="L33">
        <f ca="1">SUMIF(K$12:K$28,K33,L$12:L$28)</f>
        <v>1089</v>
      </c>
    </row>
    <row r="34" spans="1:12" x14ac:dyDescent="0.25">
      <c r="A34" s="28"/>
      <c r="B34" s="52" t="s">
        <v>7</v>
      </c>
      <c r="C34" s="45">
        <v>20</v>
      </c>
      <c r="D34" s="45">
        <v>25</v>
      </c>
      <c r="E34" s="45">
        <v>30</v>
      </c>
      <c r="F34" s="45">
        <v>35</v>
      </c>
      <c r="G34" s="45">
        <v>35</v>
      </c>
      <c r="K34" t="s">
        <v>24</v>
      </c>
      <c r="L34">
        <f ca="1">SUMIF(K$12:K$28,K34,L$12:L$28)</f>
        <v>272</v>
      </c>
    </row>
    <row r="35" spans="1:12" x14ac:dyDescent="0.25">
      <c r="A35" s="28"/>
      <c r="B35" s="51" t="s">
        <v>24</v>
      </c>
      <c r="C35" s="53">
        <v>10</v>
      </c>
      <c r="D35" s="53"/>
      <c r="E35" s="53"/>
      <c r="F35" s="53"/>
      <c r="G35" s="53"/>
      <c r="K35" t="s">
        <v>26</v>
      </c>
      <c r="L35">
        <f ca="1">SUMIF(K$12:K$28,K35,L$12:L$28)</f>
        <v>0</v>
      </c>
    </row>
    <row r="36" spans="1:12" x14ac:dyDescent="0.25">
      <c r="A36" s="5"/>
      <c r="B36" s="54" t="s">
        <v>26</v>
      </c>
      <c r="C36" s="53">
        <v>0</v>
      </c>
      <c r="D36" s="53"/>
      <c r="E36" s="53"/>
      <c r="F36" s="53"/>
      <c r="G36" s="53"/>
    </row>
    <row r="37" spans="1:12" x14ac:dyDescent="0.25">
      <c r="K37" t="s">
        <v>41</v>
      </c>
    </row>
    <row r="38" spans="1:12" x14ac:dyDescent="0.25">
      <c r="K38" s="22" t="s">
        <v>24</v>
      </c>
      <c r="L38">
        <f ca="1">SUMIF(J$12:J$28,K38,L$12:L$28)</f>
        <v>272</v>
      </c>
    </row>
    <row r="39" spans="1:12" x14ac:dyDescent="0.25">
      <c r="K39" s="38" t="s">
        <v>37</v>
      </c>
      <c r="L39">
        <f ca="1">SUMIF(J$12:J$28,K39,L$12:L$28)</f>
        <v>0</v>
      </c>
    </row>
    <row r="40" spans="1:12" x14ac:dyDescent="0.25">
      <c r="K40" s="38" t="s">
        <v>14</v>
      </c>
      <c r="L40">
        <f ca="1">SUMIF(J$12:J$28,K40,L$12:L$28)</f>
        <v>680</v>
      </c>
    </row>
    <row r="41" spans="1:12" x14ac:dyDescent="0.25">
      <c r="K41" s="38" t="s">
        <v>15</v>
      </c>
      <c r="L41">
        <f ca="1">SUMIF(J$12:J$28,K41,L$12:L$28)</f>
        <v>1172</v>
      </c>
    </row>
    <row r="42" spans="1:12" x14ac:dyDescent="0.25">
      <c r="K42" s="38" t="s">
        <v>16</v>
      </c>
      <c r="L42">
        <f ca="1">SUMIF(J$12:J$28,K42,L$12:L$28)</f>
        <v>598</v>
      </c>
    </row>
    <row r="43" spans="1:12" x14ac:dyDescent="0.25">
      <c r="K43" s="34" t="s">
        <v>38</v>
      </c>
      <c r="L43">
        <f ca="1">SUMIF(J$12:J$28,K43,L$12:L$28)</f>
        <v>272</v>
      </c>
    </row>
  </sheetData>
  <mergeCells count="23">
    <mergeCell ref="A28:A31"/>
    <mergeCell ref="C31:G31"/>
    <mergeCell ref="A32:A35"/>
    <mergeCell ref="C35:G35"/>
    <mergeCell ref="C36:G36"/>
    <mergeCell ref="A18:A20"/>
    <mergeCell ref="A22:A23"/>
    <mergeCell ref="B22:B23"/>
    <mergeCell ref="D22:F22"/>
    <mergeCell ref="A24:A27"/>
    <mergeCell ref="C27:G27"/>
    <mergeCell ref="A7:B7"/>
    <mergeCell ref="A10:A16"/>
    <mergeCell ref="B10:B11"/>
    <mergeCell ref="D10:F10"/>
    <mergeCell ref="C15:G15"/>
    <mergeCell ref="C16:G16"/>
    <mergeCell ref="A2:B2"/>
    <mergeCell ref="A3:B3"/>
    <mergeCell ref="J3:K3"/>
    <mergeCell ref="A4:B4"/>
    <mergeCell ref="A5:B5"/>
    <mergeCell ref="A6:B6"/>
  </mergeCells>
  <conditionalFormatting sqref="K1">
    <cfRule type="cellIs" dxfId="25" priority="21" operator="lessThan">
      <formula>0</formula>
    </cfRule>
    <cfRule type="cellIs" dxfId="24" priority="22" operator="equal">
      <formula>0</formula>
    </cfRule>
    <cfRule type="cellIs" dxfId="23" priority="23" operator="greaterThan">
      <formula>0</formula>
    </cfRule>
  </conditionalFormatting>
  <conditionalFormatting sqref="D24:F26 C27">
    <cfRule type="expression" dxfId="22" priority="20">
      <formula>$D$18&gt;0</formula>
    </cfRule>
    <cfRule type="expression" dxfId="21" priority="26">
      <formula>$D$18=0</formula>
    </cfRule>
  </conditionalFormatting>
  <conditionalFormatting sqref="D28:F30 C31">
    <cfRule type="expression" dxfId="20" priority="19">
      <formula>$D$19&gt;0</formula>
    </cfRule>
    <cfRule type="expression" dxfId="19" priority="25">
      <formula>$D$19=0</formula>
    </cfRule>
  </conditionalFormatting>
  <conditionalFormatting sqref="D32:F34 C35">
    <cfRule type="expression" dxfId="18" priority="18">
      <formula>$D$20&gt;0</formula>
    </cfRule>
    <cfRule type="expression" dxfId="17" priority="24">
      <formula>$D$20=0</formula>
    </cfRule>
  </conditionalFormatting>
  <conditionalFormatting sqref="C36">
    <cfRule type="expression" dxfId="16" priority="13">
      <formula>$D$16&gt;0</formula>
    </cfRule>
    <cfRule type="expression" dxfId="15" priority="14">
      <formula>$D$16=0</formula>
    </cfRule>
  </conditionalFormatting>
  <conditionalFormatting sqref="C24:C26">
    <cfRule type="expression" dxfId="14" priority="11">
      <formula>$D$18&gt;0</formula>
    </cfRule>
    <cfRule type="expression" dxfId="13" priority="12">
      <formula>$D$18=0</formula>
    </cfRule>
  </conditionalFormatting>
  <conditionalFormatting sqref="G24:G26">
    <cfRule type="expression" dxfId="12" priority="9">
      <formula>$D$18&gt;0</formula>
    </cfRule>
    <cfRule type="expression" dxfId="11" priority="10">
      <formula>$D$18=0</formula>
    </cfRule>
  </conditionalFormatting>
  <conditionalFormatting sqref="G28:G30">
    <cfRule type="expression" dxfId="10" priority="7">
      <formula>$D$19&gt;0</formula>
    </cfRule>
    <cfRule type="expression" dxfId="9" priority="8">
      <formula>$D$19=0</formula>
    </cfRule>
  </conditionalFormatting>
  <conditionalFormatting sqref="C28:C30">
    <cfRule type="expression" dxfId="8" priority="5">
      <formula>$D$19&gt;0</formula>
    </cfRule>
    <cfRule type="expression" dxfId="7" priority="6">
      <formula>$D$19=0</formula>
    </cfRule>
  </conditionalFormatting>
  <conditionalFormatting sqref="C32:C34">
    <cfRule type="expression" dxfId="6" priority="3">
      <formula>$D$20&gt;0</formula>
    </cfRule>
    <cfRule type="expression" dxfId="5" priority="4">
      <formula>$D$20=0</formula>
    </cfRule>
  </conditionalFormatting>
  <conditionalFormatting sqref="G32:G34">
    <cfRule type="expression" dxfId="4" priority="1">
      <formula>$D$20&gt;0</formula>
    </cfRule>
    <cfRule type="expression" dxfId="3" priority="2">
      <formula>$D$20=0</formula>
    </cfRule>
  </conditionalFormatting>
  <conditionalFormatting sqref="H17">
    <cfRule type="cellIs" dxfId="2" priority="15" operator="greaterThan">
      <formula>1</formula>
    </cfRule>
    <cfRule type="cellIs" dxfId="1" priority="16" operator="lessThan">
      <formula>1</formula>
    </cfRule>
    <cfRule type="cellIs" dxfId="0" priority="17" operator="equal">
      <formula>1</formula>
    </cfRule>
  </conditionalFormatting>
  <dataValidations count="4">
    <dataValidation allowBlank="1" showInputMessage="1" showErrorMessage="1" promptTitle="Cost per tree" prompt="Efficient, large-scale farms operate around $4/tree._x000a_Less efficient, small farms operate around $6/tree." sqref="L2 K7" xr:uid="{095E508B-713A-4E0C-A930-75DE216D92A9}"/>
    <dataValidation allowBlank="1" showInputMessage="1" showErrorMessage="1" promptTitle="Trees per acre" prompt="Calculation: 43560 / spacing (in feet)_x000a_E.g., 43560 / (6*6) = 1210 trees / acre" sqref="K6" xr:uid="{86C31F5E-5C09-4F09-9335-046AA5D0F738}"/>
    <dataValidation allowBlank="1" showInputMessage="1" showErrorMessage="1" promptTitle="Annual Labour Cost" prompt="Owner/Operator can choose to incorporate their labour cost into here or not. If they don't, their salary will come out of the Profit that's calculated at the bottom of this sheet." sqref="C5" xr:uid="{ACE82A34-D6AA-4B2A-92E9-50A6387DCCEB}"/>
    <dataValidation type="list" allowBlank="1" showInputMessage="1" showErrorMessage="1" sqref="C3" xr:uid="{4AFA57DB-8EDE-400E-925D-13B68E8A3AC8}">
      <formula1>$P$2:$P$8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 Trees per Acre</vt:lpstr>
      <vt:lpstr>2 - Stocking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Newcombe</dc:creator>
  <cp:lastModifiedBy>Robert Newcombe</cp:lastModifiedBy>
  <dcterms:created xsi:type="dcterms:W3CDTF">2021-04-22T09:28:19Z</dcterms:created>
  <dcterms:modified xsi:type="dcterms:W3CDTF">2022-03-05T02:07:48Z</dcterms:modified>
</cp:coreProperties>
</file>